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updateLinks="never" defaultThemeVersion="124226"/>
  <xr:revisionPtr revIDLastSave="0" documentId="13_ncr:1_{7C59B90F-12AE-41C1-8FC3-77F8CDBACA9E}" xr6:coauthVersionLast="47" xr6:coauthVersionMax="47" xr10:uidLastSave="{00000000-0000-0000-0000-000000000000}"/>
  <bookViews>
    <workbookView xWindow="-120" yWindow="-120" windowWidth="29040" windowHeight="15840" tabRatio="819" firstSheet="1" activeTab="2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deklaracji'!$A$1:$N$40</definedName>
    <definedName name="_xlnm.Print_Area" localSheetId="4">'2. Dane ogólne'!$A$1:$Q$22</definedName>
    <definedName name="_xlnm.Print_Area" localSheetId="10">'7. Liczba umów na miesiąc'!$A$1:$Y$48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0" i="19" l="1"/>
  <c r="M25" i="28"/>
  <c r="L25" i="28"/>
  <c r="K25" i="28"/>
  <c r="J25" i="28"/>
  <c r="I25" i="28"/>
  <c r="H25" i="28"/>
  <c r="G25" i="28"/>
  <c r="F25" i="28"/>
  <c r="E25" i="28"/>
  <c r="D25" i="28"/>
  <c r="C25" i="28"/>
  <c r="B25" i="28"/>
  <c r="M39" i="28"/>
  <c r="L39" i="28"/>
  <c r="K39" i="28"/>
  <c r="J39" i="28"/>
  <c r="I39" i="28"/>
  <c r="H39" i="28"/>
  <c r="G39" i="28"/>
  <c r="F39" i="28"/>
  <c r="E39" i="28"/>
  <c r="D39" i="28"/>
  <c r="C39" i="28"/>
  <c r="B39" i="28"/>
  <c r="M26" i="28"/>
  <c r="L26" i="28"/>
  <c r="K26" i="28"/>
  <c r="J26" i="28"/>
  <c r="I26" i="28"/>
  <c r="H26" i="28"/>
  <c r="G26" i="28"/>
  <c r="F26" i="28"/>
  <c r="E26" i="28"/>
  <c r="D26" i="28"/>
  <c r="C26" i="28"/>
  <c r="B26" i="28"/>
  <c r="F26" i="19"/>
  <c r="F25" i="19"/>
  <c r="F24" i="19"/>
  <c r="F23" i="19"/>
  <c r="F22" i="19"/>
  <c r="F27" i="24"/>
  <c r="F26" i="24"/>
  <c r="F25" i="24"/>
  <c r="F24" i="24"/>
  <c r="F23" i="24"/>
  <c r="F29" i="20"/>
  <c r="F28" i="20"/>
  <c r="F27" i="20"/>
  <c r="F26" i="20"/>
  <c r="F25" i="20"/>
  <c r="F24" i="20"/>
  <c r="F24" i="8"/>
  <c r="F25" i="8"/>
  <c r="F26" i="8"/>
  <c r="F27" i="8"/>
  <c r="F28" i="8"/>
  <c r="F29" i="8"/>
  <c r="S20" i="25" l="1"/>
  <c r="S19" i="25"/>
  <c r="R20" i="25"/>
  <c r="Q20" i="25"/>
  <c r="P20" i="25"/>
  <c r="O20" i="25"/>
  <c r="R19" i="25"/>
  <c r="Q19" i="25"/>
  <c r="P19" i="25"/>
  <c r="O19" i="25"/>
  <c r="C20" i="25"/>
  <c r="H20" i="25" l="1"/>
  <c r="G20" i="25"/>
  <c r="F20" i="25"/>
  <c r="E20" i="25"/>
  <c r="D20" i="25"/>
  <c r="H19" i="25"/>
  <c r="G19" i="25"/>
  <c r="F19" i="25"/>
  <c r="E19" i="25"/>
  <c r="D19" i="25"/>
  <c r="C19" i="25"/>
  <c r="C27" i="28" l="1"/>
  <c r="D27" i="28"/>
  <c r="E27" i="28"/>
  <c r="F27" i="28"/>
  <c r="G27" i="28"/>
  <c r="H27" i="28"/>
  <c r="I27" i="28"/>
  <c r="J27" i="28"/>
  <c r="K27" i="28"/>
  <c r="L27" i="28"/>
  <c r="M27" i="28"/>
  <c r="C28" i="28"/>
  <c r="D28" i="28"/>
  <c r="E28" i="28"/>
  <c r="F28" i="28"/>
  <c r="G28" i="28"/>
  <c r="H28" i="28"/>
  <c r="I28" i="28"/>
  <c r="J28" i="28"/>
  <c r="K28" i="28"/>
  <c r="L28" i="28"/>
  <c r="M28" i="28"/>
  <c r="C29" i="28"/>
  <c r="D29" i="28"/>
  <c r="E29" i="28"/>
  <c r="F29" i="28"/>
  <c r="G29" i="28"/>
  <c r="H29" i="28"/>
  <c r="I29" i="28"/>
  <c r="J29" i="28"/>
  <c r="K29" i="28"/>
  <c r="L29" i="28"/>
  <c r="M29" i="28"/>
  <c r="C30" i="28"/>
  <c r="D30" i="28"/>
  <c r="E30" i="28"/>
  <c r="F30" i="28"/>
  <c r="G30" i="28"/>
  <c r="H30" i="28"/>
  <c r="I30" i="28"/>
  <c r="J30" i="28"/>
  <c r="K30" i="28"/>
  <c r="L30" i="28"/>
  <c r="M30" i="28"/>
  <c r="B27" i="28"/>
  <c r="B28" i="28"/>
  <c r="B29" i="28"/>
  <c r="B30" i="28"/>
  <c r="J25" i="19"/>
  <c r="J26" i="19"/>
  <c r="J24" i="19"/>
  <c r="J23" i="19"/>
  <c r="J22" i="19"/>
  <c r="G22" i="19"/>
  <c r="H22" i="19"/>
  <c r="I22" i="19"/>
  <c r="G23" i="19"/>
  <c r="H23" i="19"/>
  <c r="I23" i="19"/>
  <c r="G24" i="19"/>
  <c r="H24" i="19"/>
  <c r="I24" i="19"/>
  <c r="G25" i="19"/>
  <c r="H25" i="19"/>
  <c r="I25" i="19"/>
  <c r="G26" i="19"/>
  <c r="H26" i="19"/>
  <c r="I26" i="19"/>
  <c r="E26" i="19"/>
  <c r="E25" i="19"/>
  <c r="E24" i="19"/>
  <c r="E23" i="19"/>
  <c r="E22" i="19"/>
  <c r="I27" i="24" l="1"/>
  <c r="H27" i="24"/>
  <c r="G27" i="24"/>
  <c r="E27" i="24"/>
  <c r="I26" i="24"/>
  <c r="H26" i="24"/>
  <c r="G26" i="24"/>
  <c r="E26" i="24"/>
  <c r="I25" i="24"/>
  <c r="H25" i="24"/>
  <c r="G25" i="24"/>
  <c r="E25" i="24"/>
  <c r="I24" i="24"/>
  <c r="H24" i="24"/>
  <c r="G24" i="24"/>
  <c r="E24" i="24"/>
  <c r="J27" i="24"/>
  <c r="J26" i="24"/>
  <c r="J25" i="24"/>
  <c r="J24" i="24"/>
  <c r="J23" i="24"/>
  <c r="I23" i="24"/>
  <c r="H23" i="24"/>
  <c r="G23" i="24"/>
  <c r="E23" i="24"/>
  <c r="J29" i="20"/>
  <c r="J28" i="20"/>
  <c r="J27" i="20"/>
  <c r="J26" i="20"/>
  <c r="J25" i="20"/>
  <c r="J24" i="20"/>
  <c r="G24" i="20"/>
  <c r="H24" i="20"/>
  <c r="I24" i="20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E29" i="20"/>
  <c r="E28" i="20"/>
  <c r="E27" i="20"/>
  <c r="E26" i="20"/>
  <c r="E25" i="20"/>
  <c r="E24" i="20"/>
  <c r="J25" i="8"/>
  <c r="J26" i="8"/>
  <c r="J27" i="8"/>
  <c r="J28" i="8"/>
  <c r="J29" i="8"/>
  <c r="G24" i="8"/>
  <c r="H24" i="8"/>
  <c r="I24" i="8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E29" i="8"/>
  <c r="E28" i="8"/>
  <c r="E27" i="8"/>
  <c r="E26" i="8"/>
  <c r="E25" i="8"/>
  <c r="J24" i="8"/>
  <c r="E24" i="8"/>
  <c r="J23" i="8"/>
  <c r="I23" i="8"/>
  <c r="H23" i="8"/>
  <c r="G23" i="8"/>
  <c r="E23" i="8"/>
  <c r="N19" i="25" l="1"/>
  <c r="N20" i="25"/>
  <c r="S18" i="25"/>
  <c r="R18" i="25"/>
  <c r="Q18" i="25"/>
  <c r="P18" i="25"/>
  <c r="N18" i="25"/>
  <c r="M43" i="28"/>
  <c r="B43" i="28"/>
  <c r="C43" i="28"/>
  <c r="D43" i="28"/>
  <c r="E43" i="28"/>
  <c r="F43" i="28"/>
  <c r="G43" i="28"/>
  <c r="H43" i="28"/>
  <c r="I43" i="28"/>
  <c r="J43" i="28"/>
  <c r="K43" i="28"/>
  <c r="L43" i="28"/>
  <c r="B42" i="28"/>
  <c r="C42" i="28"/>
  <c r="D42" i="28"/>
  <c r="E42" i="28"/>
  <c r="F42" i="28"/>
  <c r="G42" i="28"/>
  <c r="H42" i="28"/>
  <c r="I42" i="28"/>
  <c r="J42" i="28"/>
  <c r="K42" i="28"/>
  <c r="L42" i="28"/>
  <c r="M42" i="28"/>
  <c r="B41" i="28"/>
  <c r="C41" i="28"/>
  <c r="D41" i="28"/>
  <c r="E41" i="28"/>
  <c r="F41" i="28"/>
  <c r="G41" i="28"/>
  <c r="H41" i="28"/>
  <c r="I41" i="28"/>
  <c r="J41" i="28"/>
  <c r="K41" i="28"/>
  <c r="L41" i="28"/>
  <c r="M41" i="28"/>
  <c r="B40" i="28"/>
  <c r="C40" i="28"/>
  <c r="D40" i="28"/>
  <c r="E40" i="28"/>
  <c r="F40" i="28"/>
  <c r="G40" i="28"/>
  <c r="H40" i="28"/>
  <c r="I40" i="28"/>
  <c r="J40" i="28"/>
  <c r="K40" i="28"/>
  <c r="L40" i="28"/>
  <c r="M40" i="28"/>
  <c r="C38" i="28"/>
  <c r="D38" i="28"/>
  <c r="E38" i="28"/>
  <c r="F38" i="28"/>
  <c r="G38" i="28"/>
  <c r="H38" i="28"/>
  <c r="I38" i="28"/>
  <c r="J38" i="28"/>
  <c r="K38" i="28"/>
  <c r="L38" i="28"/>
  <c r="M38" i="28"/>
  <c r="L24" i="23" l="1"/>
  <c r="L25" i="23"/>
  <c r="L26" i="23"/>
  <c r="B38" i="28"/>
  <c r="F19" i="23" l="1"/>
  <c r="E19" i="23"/>
  <c r="D19" i="23" l="1"/>
  <c r="D18" i="23"/>
  <c r="E18" i="23"/>
  <c r="D17" i="23"/>
  <c r="E17" i="23"/>
  <c r="F17" i="23"/>
  <c r="F18" i="23"/>
  <c r="F16" i="23"/>
  <c r="E16" i="23"/>
  <c r="D16" i="23"/>
  <c r="K26" i="23"/>
  <c r="J26" i="23"/>
  <c r="I26" i="23"/>
  <c r="K25" i="23"/>
  <c r="J25" i="23"/>
  <c r="K24" i="23"/>
  <c r="J24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<sst xmlns="http://schemas.openxmlformats.org/spreadsheetml/2006/main" count="527" uniqueCount="241">
  <si>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</si>
  <si>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</si>
  <si>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</si>
  <si>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</si>
  <si>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</si>
  <si>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</si>
  <si>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</si>
  <si>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</si>
  <si>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</si>
  <si>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</si>
  <si>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</si>
  <si>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</si>
  <si>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</si>
  <si>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</si>
  <si>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</si>
  <si>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</si>
  <si>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</si>
  <si>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</si>
  <si>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</si>
  <si>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</si>
  <si>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</si>
  <si>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</si>
  <si>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</si>
  <si>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</si>
  <si>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</si>
  <si>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</si>
  <si>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</si>
  <si>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</si>
  <si>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</si>
  <si>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</si>
  <si>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</si>
  <si>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</si>
  <si>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</si>
  <si>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</si>
  <si>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</si>
  <si>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</si>
  <si>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</si>
  <si>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</si>
  <si>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</si>
  <si>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</si>
  <si>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</si>
  <si>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</si>
  <si>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</si>
  <si>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</si>
  <si>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</si>
  <si>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</si>
  <si>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</si>
  <si>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</si>
  <si>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</si>
  <si>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</si>
  <si>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</si>
  <si>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</si>
  <si>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</si>
  <si>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</si>
  <si>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</si>
  <si>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</si>
  <si>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</si>
  <si>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</si>
  <si>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</si>
  <si>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</si>
  <si>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</si>
  <si>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</si>
  <si>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</si>
  <si>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</si>
  <si>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</si>
  <si>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</si>
  <si>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</si>
  <si>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</si>
  <si>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</si>
  <si>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</si>
  <si>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</si>
  <si>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</si>
  <si>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</si>
  <si>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</si>
  <si>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</si>
  <si>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</si>
  <si>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</si>
  <si>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</si>
  <si>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</si>
  <si>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</si>
  <si>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</si>
  <si>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</si>
  <si>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</si>
  <si>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</si>
  <si>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</si>
  <si>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</si>
  <si>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</si>
  <si>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</si>
  <si>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</si>
  <si>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</si>
  <si>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</si>
  <si>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</si>
  <si>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</si>
  <si>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</si>
  <si>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</si>
  <si>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</si>
  <si>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</si>
  <si>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</si>
  <si>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</si>
  <si>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</si>
  <si>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</si>
  <si>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</si>
  <si>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</si>
  <si>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</si>
  <si>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</si>
  <si>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</si>
  <si>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</si>
  <si>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</si>
  <si>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</si>
  <si>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</si>
  <si>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</si>
  <si>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</si>
  <si>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</si>
  <si>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</si>
  <si>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</si>
  <si>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</si>
  <si>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</si>
  <si>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</si>
  <si>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</si>
  <si>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</si>
  <si>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</si>
  <si>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</si>
  <si>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</si>
  <si>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</si>
  <si>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</si>
  <si>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</si>
  <si>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</si>
  <si>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</si>
  <si>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</si>
  <si>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</si>
  <si>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</si>
  <si>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</si>
  <si>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</si>
  <si>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</si>
  <si>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</si>
  <si>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</si>
  <si>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</si>
  <si>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</si>
  <si>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</si>
  <si>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</si>
  <si>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</si>
  <si>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</si>
  <si>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</si>
  <si>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</si>
  <si>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</si>
  <si>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</si>
  <si>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</si>
  <si>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</si>
  <si>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</si>
  <si>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</si>
  <si>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</si>
  <si>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</si>
  <si>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</si>
  <si>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</si>
  <si>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</si>
  <si>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</si>
  <si>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</si>
  <si>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</si>
  <si>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</si>
  <si>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</si>
  <si>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</si>
  <si>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</si>
  <si>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</si>
  <si>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</si>
  <si>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</si>
  <si>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</si>
  <si>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</si>
  <si>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</si>
  <si>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</si>
  <si>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</si>
  <si>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</si>
  <si>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</si>
  <si>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</si>
  <si>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</si>
  <si>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</si>
  <si>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</si>
  <si>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</si>
  <si>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</si>
  <si>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</si>
  <si>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</si>
  <si>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</si>
  <si>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</si>
  <si>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</si>
  <si>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</si>
  <si>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</si>
  <si>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</si>
  <si>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</si>
  <si>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</si>
  <si>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</si>
  <si>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</si>
  <si>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</si>
  <si>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</si>
  <si>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</si>
  <si>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</si>
  <si>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</si>
  <si>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</si>
  <si>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</si>
  <si>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</si>
  <si>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</si>
  <si>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</si>
  <si>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</si>
  <si>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</si>
  <si>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</si>
  <si>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</si>
  <si>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</si>
  <si>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</si>
  <si>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</si>
  <si>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</si>
  <si>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</si>
  <si>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</si>
  <si>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</si>
  <si>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</si>
  <si>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</si>
  <si>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</si>
  <si>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</si>
  <si>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</si>
  <si>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</si>
  <si>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</si>
  <si>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</si>
  <si>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</si>
  <si>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</si>
  <si>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</si>
  <si>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</si>
  <si>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</si>
  <si>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</si>
  <si>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</si>
  <si>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</si>
  <si>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</si>
  <si>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</si>
  <si>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</si>
  <si>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</si>
  <si>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</si>
  <si>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</si>
  <si>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</si>
  <si>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</si>
  <si>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 xml:space="preserve">
BIULETYN INFORMACYJNY
TURYSTYCZNY FUNDUSZ GWARANCYJNY 
I kwartał 2024 r.</t>
  </si>
  <si>
    <t>4. Przedstawione zestawienia przygotowane zostały według stanu bazy na dzień 22.05.2024 r.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</si>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</sst>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rgb="FF1F497D"/>
      </bottom>
      <diagonal/>
    </border>
    <border>
      <left style="thin">
        <color indexed="64"/>
      </left>
      <right/>
      <top style="hair">
        <color rgb="FF1F497D"/>
      </top>
      <bottom style="hair">
        <color rgb="FF1F497D"/>
      </bottom>
      <diagonal/>
    </border>
    <border>
      <left style="thin">
        <color indexed="64"/>
      </left>
      <right/>
      <top/>
      <bottom/>
      <diagonal/>
    </border>
  </borders>
  <cellStyleXfs count="88">
    <xf numFmtId="0" fontId="0" fillId="0" borderId="0"/>
    <xf numFmtId="0" fontId="29" fillId="0" borderId="0"/>
    <xf numFmtId="0" fontId="34" fillId="0" borderId="0"/>
    <xf numFmtId="0" fontId="36" fillId="0" borderId="0" applyNumberFormat="0" applyFill="0" applyBorder="0" applyAlignment="0" applyProtection="0">
      <alignment vertical="top"/>
      <protection locked="0"/>
    </xf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8" fillId="0" borderId="0"/>
    <xf numFmtId="0" fontId="27" fillId="0" borderId="0"/>
    <xf numFmtId="164" fontId="47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2" fillId="0" borderId="0"/>
    <xf numFmtId="0" fontId="47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0" fillId="0" borderId="0"/>
    <xf numFmtId="0" fontId="47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4" fillId="0" borderId="0"/>
    <xf numFmtId="0" fontId="4" fillId="0" borderId="0"/>
  </cellStyleXfs>
  <cellXfs count="275">
    <xf numFmtId="0" fontId="0" fillId="0" borderId="0" xfId="0"/>
    <xf numFmtId="0" fontId="29" fillId="2" borderId="0" xfId="1" applyFill="1"/>
    <xf numFmtId="0" fontId="29" fillId="3" borderId="0" xfId="1" applyFill="1"/>
    <xf numFmtId="0" fontId="32" fillId="2" borderId="0" xfId="2" applyFont="1" applyFill="1"/>
    <xf numFmtId="0" fontId="34" fillId="2" borderId="0" xfId="2" applyFill="1"/>
    <xf numFmtId="0" fontId="35" fillId="3" borderId="0" xfId="2" applyFont="1" applyFill="1"/>
    <xf numFmtId="0" fontId="37" fillId="2" borderId="0" xfId="2" applyFont="1" applyFill="1"/>
    <xf numFmtId="0" fontId="36" fillId="2" borderId="0" xfId="3" applyFill="1" applyAlignment="1" applyProtection="1"/>
    <xf numFmtId="0" fontId="29" fillId="0" borderId="0" xfId="1"/>
    <xf numFmtId="0" fontId="33" fillId="2" borderId="0" xfId="1" applyFont="1" applyFill="1"/>
    <xf numFmtId="0" fontId="40" fillId="4" borderId="10" xfId="1" applyFont="1" applyFill="1" applyBorder="1" applyAlignment="1">
      <alignment horizontal="left" vertical="center"/>
    </xf>
    <xf numFmtId="0" fontId="44" fillId="2" borderId="0" xfId="2" applyFont="1" applyFill="1"/>
    <xf numFmtId="0" fontId="45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3" fillId="2" borderId="0" xfId="9" applyFont="1" applyFill="1"/>
    <xf numFmtId="0" fontId="33" fillId="2" borderId="0" xfId="12" applyFont="1" applyFill="1"/>
    <xf numFmtId="165" fontId="41" fillId="5" borderId="24" xfId="8" applyNumberFormat="1" applyFont="1" applyFill="1" applyBorder="1" applyAlignment="1">
      <alignment horizontal="center"/>
    </xf>
    <xf numFmtId="165" fontId="41" fillId="7" borderId="9" xfId="8" applyNumberFormat="1" applyFont="1" applyFill="1" applyBorder="1" applyAlignment="1">
      <alignment horizontal="center"/>
    </xf>
    <xf numFmtId="165" fontId="41" fillId="7" borderId="25" xfId="8" applyNumberFormat="1" applyFont="1" applyFill="1" applyBorder="1" applyAlignment="1">
      <alignment horizontal="center"/>
    </xf>
    <xf numFmtId="0" fontId="49" fillId="0" borderId="0" xfId="0" applyFont="1"/>
    <xf numFmtId="0" fontId="40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1" fillId="0" borderId="0" xfId="1" applyFont="1"/>
    <xf numFmtId="0" fontId="41" fillId="0" borderId="0" xfId="1" applyFont="1"/>
    <xf numFmtId="0" fontId="48" fillId="0" borderId="0" xfId="0" applyFont="1"/>
    <xf numFmtId="0" fontId="23" fillId="2" borderId="0" xfId="21" applyFill="1"/>
    <xf numFmtId="0" fontId="38" fillId="2" borderId="0" xfId="21" applyFont="1" applyFill="1"/>
    <xf numFmtId="0" fontId="39" fillId="2" borderId="0" xfId="21" applyFont="1" applyFill="1" applyAlignment="1">
      <alignment vertical="center" wrapText="1"/>
    </xf>
    <xf numFmtId="0" fontId="42" fillId="2" borderId="0" xfId="21" applyFont="1" applyFill="1" applyAlignment="1">
      <alignment vertical="center" wrapText="1"/>
    </xf>
    <xf numFmtId="0" fontId="39" fillId="2" borderId="0" xfId="21" quotePrefix="1" applyFont="1" applyFill="1" applyAlignment="1">
      <alignment horizontal="left" vertical="center" wrapText="1"/>
    </xf>
    <xf numFmtId="0" fontId="39" fillId="2" borderId="0" xfId="21" quotePrefix="1" applyFont="1" applyFill="1" applyAlignment="1">
      <alignment vertical="center" wrapText="1"/>
    </xf>
    <xf numFmtId="0" fontId="40" fillId="4" borderId="27" xfId="12" applyFont="1" applyFill="1" applyBorder="1" applyAlignment="1">
      <alignment horizontal="center" vertical="center"/>
    </xf>
    <xf numFmtId="0" fontId="40" fillId="4" borderId="28" xfId="12" applyFont="1" applyFill="1" applyBorder="1" applyAlignment="1">
      <alignment horizontal="center" vertical="center"/>
    </xf>
    <xf numFmtId="0" fontId="49" fillId="0" borderId="0" xfId="23" applyFont="1"/>
    <xf numFmtId="165" fontId="29" fillId="0" borderId="0" xfId="1" applyNumberFormat="1"/>
    <xf numFmtId="165" fontId="31" fillId="0" borderId="0" xfId="1" applyNumberFormat="1" applyFont="1"/>
    <xf numFmtId="165" fontId="48" fillId="0" borderId="0" xfId="0" applyNumberFormat="1" applyFont="1"/>
    <xf numFmtId="0" fontId="48" fillId="0" borderId="0" xfId="1" applyFont="1"/>
    <xf numFmtId="165" fontId="31" fillId="0" borderId="0" xfId="1" applyNumberFormat="1" applyFont="1" applyAlignment="1">
      <alignment horizontal="right"/>
    </xf>
    <xf numFmtId="165" fontId="48" fillId="0" borderId="0" xfId="1" applyNumberFormat="1" applyFont="1"/>
    <xf numFmtId="0" fontId="40" fillId="4" borderId="32" xfId="12" applyFont="1" applyFill="1" applyBorder="1" applyAlignment="1">
      <alignment horizontal="center" vertical="center"/>
    </xf>
    <xf numFmtId="165" fontId="41" fillId="5" borderId="33" xfId="8" applyNumberFormat="1" applyFont="1" applyFill="1" applyBorder="1" applyAlignment="1">
      <alignment horizontal="center"/>
    </xf>
    <xf numFmtId="165" fontId="41" fillId="7" borderId="34" xfId="8" applyNumberFormat="1" applyFont="1" applyFill="1" applyBorder="1" applyAlignment="1">
      <alignment horizontal="center"/>
    </xf>
    <xf numFmtId="165" fontId="41" fillId="5" borderId="35" xfId="8" applyNumberFormat="1" applyFont="1" applyFill="1" applyBorder="1" applyAlignment="1">
      <alignment horizontal="center"/>
    </xf>
    <xf numFmtId="165" fontId="41" fillId="7" borderId="24" xfId="8" applyNumberFormat="1" applyFont="1" applyFill="1" applyBorder="1" applyAlignment="1">
      <alignment horizontal="center"/>
    </xf>
    <xf numFmtId="165" fontId="41" fillId="5" borderId="31" xfId="8" applyNumberFormat="1" applyFont="1" applyFill="1" applyBorder="1" applyAlignment="1">
      <alignment horizontal="center"/>
    </xf>
    <xf numFmtId="165" fontId="41" fillId="7" borderId="31" xfId="8" applyNumberFormat="1" applyFont="1" applyFill="1" applyBorder="1" applyAlignment="1">
      <alignment horizontal="center"/>
    </xf>
    <xf numFmtId="165" fontId="41" fillId="7" borderId="36" xfId="8" applyNumberFormat="1" applyFont="1" applyFill="1" applyBorder="1" applyAlignment="1">
      <alignment horizontal="center"/>
    </xf>
    <xf numFmtId="0" fontId="40" fillId="4" borderId="37" xfId="12" applyFont="1" applyFill="1" applyBorder="1" applyAlignment="1">
      <alignment horizontal="center" vertical="center"/>
    </xf>
    <xf numFmtId="165" fontId="41" fillId="5" borderId="38" xfId="8" applyNumberFormat="1" applyFont="1" applyFill="1" applyBorder="1" applyAlignment="1">
      <alignment horizontal="center"/>
    </xf>
    <xf numFmtId="165" fontId="41" fillId="7" borderId="38" xfId="8" applyNumberFormat="1" applyFont="1" applyFill="1" applyBorder="1" applyAlignment="1">
      <alignment horizontal="center"/>
    </xf>
    <xf numFmtId="165" fontId="41" fillId="7" borderId="39" xfId="8" applyNumberFormat="1" applyFont="1" applyFill="1" applyBorder="1" applyAlignment="1">
      <alignment horizontal="center"/>
    </xf>
    <xf numFmtId="0" fontId="49" fillId="0" borderId="0" xfId="1" applyFont="1"/>
    <xf numFmtId="0" fontId="13" fillId="0" borderId="0" xfId="1" applyFont="1"/>
    <xf numFmtId="165" fontId="41" fillId="7" borderId="0" xfId="8" applyNumberFormat="1" applyFont="1" applyFill="1" applyBorder="1" applyAlignment="1">
      <alignment horizontal="center"/>
    </xf>
    <xf numFmtId="165" fontId="41" fillId="5" borderId="0" xfId="8" applyNumberFormat="1" applyFont="1" applyFill="1" applyBorder="1" applyAlignment="1">
      <alignment horizontal="center"/>
    </xf>
    <xf numFmtId="165" fontId="41" fillId="7" borderId="40" xfId="8" applyNumberFormat="1" applyFont="1" applyFill="1" applyBorder="1" applyAlignment="1">
      <alignment horizontal="center"/>
    </xf>
    <xf numFmtId="0" fontId="51" fillId="0" borderId="0" xfId="0" applyFont="1" applyAlignment="1">
      <alignment horizontal="right"/>
    </xf>
    <xf numFmtId="0" fontId="52" fillId="0" borderId="0" xfId="0" applyFont="1" applyAlignment="1">
      <alignment horizontal="right"/>
    </xf>
    <xf numFmtId="9" fontId="31" fillId="2" borderId="0" xfId="82" applyFont="1" applyFill="1" applyBorder="1"/>
    <xf numFmtId="9" fontId="31" fillId="0" borderId="0" xfId="82" applyFont="1"/>
    <xf numFmtId="165" fontId="41" fillId="0" borderId="0" xfId="1" applyNumberFormat="1" applyFont="1"/>
    <xf numFmtId="165" fontId="0" fillId="0" borderId="0" xfId="0" applyNumberFormat="1"/>
    <xf numFmtId="4" fontId="29" fillId="0" borderId="0" xfId="1" applyNumberFormat="1"/>
    <xf numFmtId="166" fontId="0" fillId="0" borderId="0" xfId="0" applyNumberFormat="1"/>
    <xf numFmtId="0" fontId="48" fillId="2" borderId="0" xfId="0" applyFont="1" applyFill="1"/>
    <xf numFmtId="165" fontId="13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0" fillId="0" borderId="0" xfId="0" applyFont="1" applyAlignment="1">
      <alignment horizontal="center"/>
    </xf>
    <xf numFmtId="166" fontId="30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8" fillId="0" borderId="0" xfId="83"/>
    <xf numFmtId="0" fontId="41" fillId="0" borderId="0" xfId="83" applyFont="1"/>
    <xf numFmtId="0" fontId="33" fillId="2" borderId="0" xfId="83" applyFont="1" applyFill="1"/>
    <xf numFmtId="9" fontId="41" fillId="0" borderId="0" xfId="85" applyFont="1" applyFill="1" applyBorder="1"/>
    <xf numFmtId="0" fontId="31" fillId="0" borderId="0" xfId="83" applyFont="1"/>
    <xf numFmtId="0" fontId="31" fillId="2" borderId="0" xfId="83" applyFont="1" applyFill="1"/>
    <xf numFmtId="0" fontId="40" fillId="0" borderId="0" xfId="83" applyFont="1" applyAlignment="1">
      <alignment vertical="center"/>
    </xf>
    <xf numFmtId="9" fontId="31" fillId="0" borderId="0" xfId="83" applyNumberFormat="1" applyFont="1"/>
    <xf numFmtId="9" fontId="31" fillId="0" borderId="0" xfId="85" applyFont="1" applyFill="1" applyBorder="1"/>
    <xf numFmtId="0" fontId="49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0" fontId="40" fillId="11" borderId="16" xfId="1" applyFont="1" applyFill="1" applyBorder="1" applyAlignment="1">
      <alignment horizontal="left" vertical="center"/>
    </xf>
    <xf numFmtId="0" fontId="40" fillId="11" borderId="16" xfId="1" applyFont="1" applyFill="1" applyBorder="1" applyAlignment="1">
      <alignment horizontal="center" vertical="center"/>
    </xf>
    <xf numFmtId="0" fontId="53" fillId="0" borderId="0" xfId="0" applyFont="1"/>
    <xf numFmtId="0" fontId="4" fillId="0" borderId="0" xfId="0" applyFont="1"/>
    <xf numFmtId="0" fontId="32" fillId="0" borderId="0" xfId="1" applyFont="1" applyAlignment="1">
      <alignment horizontal="center" vertical="center" wrapText="1"/>
    </xf>
    <xf numFmtId="0" fontId="29" fillId="11" borderId="0" xfId="1" applyFill="1"/>
    <xf numFmtId="0" fontId="4" fillId="0" borderId="0" xfId="83" applyFont="1"/>
    <xf numFmtId="3" fontId="30" fillId="0" borderId="6" xfId="83" applyNumberFormat="1" applyFont="1" applyBorder="1" applyAlignment="1">
      <alignment horizontal="center" vertical="center" wrapText="1"/>
    </xf>
    <xf numFmtId="3" fontId="30" fillId="12" borderId="6" xfId="83" applyNumberFormat="1" applyFont="1" applyFill="1" applyBorder="1" applyAlignment="1">
      <alignment horizontal="center" vertical="center" wrapText="1"/>
    </xf>
    <xf numFmtId="3" fontId="30" fillId="12" borderId="16" xfId="83" applyNumberFormat="1" applyFont="1" applyFill="1" applyBorder="1" applyAlignment="1">
      <alignment horizontal="center" vertical="center" wrapText="1"/>
    </xf>
    <xf numFmtId="3" fontId="30" fillId="0" borderId="16" xfId="84" applyNumberFormat="1" applyFont="1" applyBorder="1" applyAlignment="1">
      <alignment horizontal="center" vertical="center" wrapText="1"/>
    </xf>
    <xf numFmtId="165" fontId="0" fillId="12" borderId="46" xfId="5" applyNumberFormat="1" applyFont="1" applyFill="1" applyBorder="1" applyAlignment="1">
      <alignment horizontal="center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4" fillId="0" borderId="0" xfId="86"/>
    <xf numFmtId="0" fontId="33" fillId="2" borderId="0" xfId="87" applyFont="1" applyFill="1"/>
    <xf numFmtId="165" fontId="41" fillId="0" borderId="41" xfId="8" applyNumberFormat="1" applyFont="1" applyFill="1" applyBorder="1" applyAlignment="1">
      <alignment horizontal="center"/>
    </xf>
    <xf numFmtId="165" fontId="41" fillId="0" borderId="42" xfId="8" applyNumberFormat="1" applyFont="1" applyFill="1" applyBorder="1" applyAlignment="1">
      <alignment horizontal="center"/>
    </xf>
    <xf numFmtId="165" fontId="41" fillId="0" borderId="24" xfId="8" applyNumberFormat="1" applyFont="1" applyFill="1" applyBorder="1" applyAlignment="1">
      <alignment horizontal="center"/>
    </xf>
    <xf numFmtId="165" fontId="41" fillId="0" borderId="44" xfId="8" applyNumberFormat="1" applyFont="1" applyFill="1" applyBorder="1" applyAlignment="1">
      <alignment horizontal="center"/>
    </xf>
    <xf numFmtId="165" fontId="41" fillId="12" borderId="9" xfId="8" applyNumberFormat="1" applyFont="1" applyFill="1" applyBorder="1" applyAlignment="1">
      <alignment horizontal="center"/>
    </xf>
    <xf numFmtId="165" fontId="41" fillId="12" borderId="43" xfId="8" applyNumberFormat="1" applyFont="1" applyFill="1" applyBorder="1" applyAlignment="1">
      <alignment horizontal="center"/>
    </xf>
    <xf numFmtId="165" fontId="41" fillId="12" borderId="25" xfId="8" applyNumberFormat="1" applyFont="1" applyFill="1" applyBorder="1" applyAlignment="1">
      <alignment horizontal="center"/>
    </xf>
    <xf numFmtId="165" fontId="41" fillId="12" borderId="45" xfId="8" applyNumberFormat="1" applyFont="1" applyFill="1" applyBorder="1" applyAlignment="1">
      <alignment horizontal="center"/>
    </xf>
    <xf numFmtId="0" fontId="40" fillId="13" borderId="52" xfId="87" applyFont="1" applyFill="1" applyBorder="1" applyAlignment="1">
      <alignment horizontal="center" vertical="center"/>
    </xf>
    <xf numFmtId="0" fontId="40" fillId="13" borderId="53" xfId="87" applyFont="1" applyFill="1" applyBorder="1" applyAlignment="1">
      <alignment horizontal="center" vertical="center"/>
    </xf>
    <xf numFmtId="0" fontId="40" fillId="13" borderId="54" xfId="87" applyFont="1" applyFill="1" applyBorder="1" applyAlignment="1">
      <alignment horizontal="center" vertical="center"/>
    </xf>
    <xf numFmtId="0" fontId="40" fillId="11" borderId="16" xfId="83" applyFont="1" applyFill="1" applyBorder="1" applyAlignment="1">
      <alignment horizontal="center" vertical="center"/>
    </xf>
    <xf numFmtId="0" fontId="3" fillId="0" borderId="0" xfId="83" applyFont="1"/>
    <xf numFmtId="0" fontId="33" fillId="0" borderId="0" xfId="83" applyFont="1" applyAlignment="1">
      <alignment vertical="center"/>
    </xf>
    <xf numFmtId="9" fontId="3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1" fillId="12" borderId="6" xfId="9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6" fillId="12" borderId="6" xfId="9" applyNumberFormat="1" applyFont="1" applyFill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0" fontId="51" fillId="2" borderId="0" xfId="0" applyFont="1" applyFill="1" applyAlignment="1">
      <alignment horizontal="right"/>
    </xf>
    <xf numFmtId="0" fontId="40" fillId="11" borderId="50" xfId="1" applyFont="1" applyFill="1" applyBorder="1" applyAlignment="1">
      <alignment horizontal="center" vertical="center"/>
    </xf>
    <xf numFmtId="0" fontId="39" fillId="2" borderId="0" xfId="1" applyFont="1" applyFill="1"/>
    <xf numFmtId="165" fontId="0" fillId="2" borderId="55" xfId="5" applyNumberFormat="1" applyFont="1" applyFill="1" applyBorder="1" applyAlignment="1">
      <alignment horizontal="center"/>
    </xf>
    <xf numFmtId="165" fontId="0" fillId="2" borderId="56" xfId="5" applyNumberFormat="1" applyFont="1" applyFill="1" applyBorder="1" applyAlignment="1">
      <alignment horizontal="center"/>
    </xf>
    <xf numFmtId="165" fontId="0" fillId="0" borderId="56" xfId="5" applyNumberFormat="1" applyFont="1" applyFill="1" applyBorder="1" applyAlignment="1">
      <alignment horizontal="center"/>
    </xf>
    <xf numFmtId="0" fontId="40" fillId="11" borderId="6" xfId="1" applyFont="1" applyFill="1" applyBorder="1" applyAlignment="1">
      <alignment horizontal="center" vertical="center"/>
    </xf>
    <xf numFmtId="165" fontId="0" fillId="0" borderId="55" xfId="5" applyNumberFormat="1" applyFont="1" applyFill="1" applyBorder="1" applyAlignment="1">
      <alignment horizontal="center"/>
    </xf>
    <xf numFmtId="165" fontId="0" fillId="0" borderId="46" xfId="5" applyNumberFormat="1" applyFont="1" applyFill="1" applyBorder="1" applyAlignment="1">
      <alignment horizontal="center"/>
    </xf>
    <xf numFmtId="165" fontId="0" fillId="0" borderId="47" xfId="5" applyNumberFormat="1" applyFont="1" applyFill="1" applyBorder="1" applyAlignment="1">
      <alignment horizontal="center"/>
    </xf>
    <xf numFmtId="0" fontId="47" fillId="0" borderId="0" xfId="1" applyFont="1"/>
    <xf numFmtId="165" fontId="47" fillId="0" borderId="0" xfId="0" applyNumberFormat="1" applyFont="1"/>
    <xf numFmtId="0" fontId="29" fillId="13" borderId="0" xfId="1" applyFill="1"/>
    <xf numFmtId="0" fontId="0" fillId="0" borderId="0" xfId="0" applyAlignment="1">
      <alignment horizontal="left" indent="1"/>
    </xf>
    <xf numFmtId="0" fontId="53" fillId="0" borderId="0" xfId="0" applyFont="1" applyAlignment="1">
      <alignment horizontal="left"/>
    </xf>
    <xf numFmtId="164" fontId="2" fillId="0" borderId="0" xfId="81" applyFont="1" applyFill="1"/>
    <xf numFmtId="0" fontId="54" fillId="0" borderId="0" xfId="0" applyFont="1"/>
    <xf numFmtId="165" fontId="49" fillId="0" borderId="0" xfId="0" applyNumberFormat="1" applyFont="1"/>
    <xf numFmtId="0" fontId="1" fillId="0" borderId="0" xfId="83" applyFont="1"/>
    <xf numFmtId="0" fontId="55" fillId="0" borderId="0" xfId="83" applyFont="1"/>
    <xf numFmtId="165" fontId="41" fillId="0" borderId="0" xfId="83" applyNumberFormat="1" applyFont="1"/>
    <xf numFmtId="4" fontId="0" fillId="0" borderId="0" xfId="0" applyNumberFormat="1"/>
    <xf numFmtId="165" fontId="29" fillId="2" borderId="0" xfId="1" applyNumberFormat="1" applyFill="1"/>
    <xf numFmtId="165" fontId="31" fillId="0" borderId="0" xfId="83" applyNumberFormat="1" applyFont="1"/>
    <xf numFmtId="0" fontId="31" fillId="2" borderId="0" xfId="1" applyFont="1" applyFill="1"/>
    <xf numFmtId="0" fontId="41" fillId="2" borderId="0" xfId="1" applyFont="1" applyFill="1"/>
    <xf numFmtId="165" fontId="31" fillId="2" borderId="0" xfId="1" applyNumberFormat="1" applyFont="1" applyFill="1"/>
    <xf numFmtId="165" fontId="41" fillId="2" borderId="0" xfId="1" applyNumberFormat="1" applyFont="1" applyFill="1"/>
    <xf numFmtId="0" fontId="48" fillId="2" borderId="0" xfId="23" applyFont="1" applyFill="1"/>
    <xf numFmtId="165" fontId="8" fillId="0" borderId="0" xfId="83" applyNumberFormat="1"/>
    <xf numFmtId="0" fontId="57" fillId="2" borderId="0" xfId="1" applyFont="1" applyFill="1"/>
    <xf numFmtId="165" fontId="49" fillId="0" borderId="0" xfId="23" applyNumberFormat="1" applyFont="1"/>
    <xf numFmtId="0" fontId="48" fillId="0" borderId="0" xfId="23" applyFont="1"/>
    <xf numFmtId="3" fontId="48" fillId="0" borderId="0" xfId="23" applyNumberFormat="1" applyFont="1"/>
    <xf numFmtId="0" fontId="56" fillId="0" borderId="0" xfId="0" applyFont="1"/>
    <xf numFmtId="165" fontId="48" fillId="0" borderId="0" xfId="23" applyNumberFormat="1" applyFont="1"/>
    <xf numFmtId="4" fontId="48" fillId="0" borderId="0" xfId="0" applyNumberFormat="1" applyFont="1"/>
    <xf numFmtId="164" fontId="48" fillId="0" borderId="0" xfId="81" applyFont="1" applyFill="1"/>
    <xf numFmtId="0" fontId="40" fillId="11" borderId="16" xfId="83" applyFont="1" applyFill="1" applyBorder="1" applyAlignment="1">
      <alignment horizontal="center" vertical="center"/>
    </xf>
    <xf numFmtId="0" fontId="40" fillId="11" borderId="50" xfId="1" applyFont="1" applyFill="1" applyBorder="1" applyAlignment="1">
      <alignment horizontal="center" vertical="center"/>
    </xf>
    <xf numFmtId="0" fontId="40" fillId="11" borderId="51" xfId="1" applyFont="1" applyFill="1" applyBorder="1" applyAlignment="1">
      <alignment horizontal="center" vertical="center"/>
    </xf>
    <xf numFmtId="0" fontId="40" fillId="11" borderId="57" xfId="1" applyFont="1" applyFill="1" applyBorder="1" applyAlignment="1">
      <alignment horizontal="center" vertical="center"/>
    </xf>
    <xf numFmtId="0" fontId="40" fillId="11" borderId="0" xfId="1" applyFont="1" applyFill="1" applyAlignment="1">
      <alignment horizontal="center" vertical="center"/>
    </xf>
    <xf numFmtId="0" fontId="0" fillId="0" borderId="0" xfId="0"/>
    <xf numFmtId="0" fontId="46" fillId="11" borderId="16" xfId="1" applyFont="1" applyFill="1" applyBorder="1" applyAlignment="1">
      <alignment horizontal="center" vertical="center" textRotation="90"/>
    </xf>
    <xf numFmtId="0" fontId="30" fillId="0" borderId="0" xfId="0" applyFont="1" applyAlignment="1">
      <alignment horizontal="center"/>
    </xf>
    <xf numFmtId="0" fontId="46" fillId="4" borderId="26" xfId="1" applyFont="1" applyFill="1" applyBorder="1" applyAlignment="1">
      <alignment horizontal="center" vertical="center" textRotation="90"/>
    </xf>
    <xf numFmtId="0" fontId="40" fillId="4" borderId="19" xfId="12" applyFont="1" applyFill="1" applyBorder="1" applyAlignment="1">
      <alignment horizontal="center" vertical="center"/>
    </xf>
    <xf numFmtId="0" fontId="40" fillId="4" borderId="21" xfId="12" applyFont="1" applyFill="1" applyBorder="1" applyAlignment="1">
      <alignment horizontal="center" vertical="center"/>
    </xf>
    <xf numFmtId="0" fontId="40" fillId="4" borderId="17" xfId="12" applyFont="1" applyFill="1" applyBorder="1" applyAlignment="1">
      <alignment horizontal="center" vertical="center"/>
    </xf>
    <xf numFmtId="0" fontId="40" fillId="4" borderId="20" xfId="12" applyFont="1" applyFill="1" applyBorder="1" applyAlignment="1">
      <alignment horizontal="center" vertical="center"/>
    </xf>
    <xf numFmtId="0" fontId="40" fillId="4" borderId="18" xfId="12" applyFont="1" applyFill="1" applyBorder="1" applyAlignment="1">
      <alignment horizontal="center" vertical="center"/>
    </xf>
    <xf numFmtId="0" fontId="40" fillId="4" borderId="11" xfId="12" applyFont="1" applyFill="1" applyBorder="1" applyAlignment="1">
      <alignment horizontal="center" vertical="center"/>
    </xf>
    <xf numFmtId="0" fontId="40" fillId="13" borderId="19" xfId="87" applyFont="1" applyFill="1" applyBorder="1" applyAlignment="1">
      <alignment horizontal="center" vertical="center"/>
    </xf>
    <xf numFmtId="0" fontId="40" fillId="13" borderId="21" xfId="87" applyFont="1" applyFill="1" applyBorder="1" applyAlignment="1">
      <alignment horizontal="center" vertical="center"/>
    </xf>
    <xf numFmtId="0" fontId="40" fillId="13" borderId="17" xfId="87" applyFont="1" applyFill="1" applyBorder="1" applyAlignment="1">
      <alignment horizontal="center" vertical="center"/>
    </xf>
    <xf numFmtId="0" fontId="40" fillId="13" borderId="20" xfId="87" applyFont="1" applyFill="1" applyBorder="1" applyAlignment="1">
      <alignment horizontal="center" vertical="center"/>
    </xf>
    <xf numFmtId="0" fontId="40" fillId="13" borderId="18" xfId="87" applyFont="1" applyFill="1" applyBorder="1" applyAlignment="1">
      <alignment horizontal="center" vertical="center"/>
    </xf>
    <xf numFmtId="0" fontId="40" fillId="13" borderId="11" xfId="87" applyFont="1" applyFill="1" applyBorder="1" applyAlignment="1">
      <alignment horizontal="center" vertical="center"/>
    </xf>
    <xf numFmtId="49" fontId="12" fillId="0" borderId="6" xfId="9" applyNumberFormat="1" applyFont="1" applyBorder="1" applyAlignment="1">
      <alignment horizontal="center" vertical="center" wrapText="1"/>
    </xf>
    <xf numFmtId="49" fontId="17" fillId="0" borderId="7" xfId="9" applyNumberFormat="1" applyFont="1" applyBorder="1" applyAlignment="1">
      <alignment horizontal="center" vertical="center" wrapText="1"/>
    </xf>
    <xf numFmtId="49" fontId="17" fillId="0" borderId="8" xfId="9" applyNumberFormat="1" applyFont="1" applyBorder="1" applyAlignment="1">
      <alignment horizontal="center" vertical="center" wrapText="1"/>
    </xf>
    <xf numFmtId="3" fontId="9" fillId="0" borderId="6" xfId="9" applyNumberFormat="1" applyFont="1" applyBorder="1" applyAlignment="1">
      <alignment horizontal="center" vertical="center" wrapText="1"/>
    </xf>
    <xf numFmtId="3" fontId="26" fillId="0" borderId="7" xfId="9" applyNumberFormat="1" applyBorder="1" applyAlignment="1">
      <alignment horizontal="center" vertical="center" wrapText="1"/>
    </xf>
    <xf numFmtId="3" fontId="26" fillId="0" borderId="8" xfId="9" applyNumberFormat="1" applyBorder="1" applyAlignment="1">
      <alignment horizontal="center" vertical="center" wrapText="1"/>
    </xf>
    <xf numFmtId="0" fontId="11" fillId="12" borderId="6" xfId="81" applyNumberFormat="1" applyFont="1" applyFill="1" applyBorder="1" applyAlignment="1">
      <alignment horizontal="center" vertical="center" wrapText="1"/>
    </xf>
    <xf numFmtId="0" fontId="11" fillId="12" borderId="7" xfId="81" applyNumberFormat="1" applyFont="1" applyFill="1" applyBorder="1" applyAlignment="1">
      <alignment horizontal="center" vertical="center" wrapText="1"/>
    </xf>
    <xf numFmtId="0" fontId="11" fillId="12" borderId="8" xfId="81" applyNumberFormat="1" applyFont="1" applyFill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26" fillId="12" borderId="7" xfId="9" applyNumberFormat="1" applyFill="1" applyBorder="1" applyAlignment="1">
      <alignment horizontal="center" vertical="center" wrapText="1"/>
    </xf>
    <xf numFmtId="3" fontId="26" fillId="12" borderId="8" xfId="9" applyNumberFormat="1" applyFill="1" applyBorder="1" applyAlignment="1">
      <alignment horizontal="center" vertical="center" wrapText="1"/>
    </xf>
    <xf numFmtId="49" fontId="11" fillId="0" borderId="6" xfId="9" applyNumberFormat="1" applyFont="1" applyBorder="1" applyAlignment="1">
      <alignment horizontal="center" vertical="center" wrapText="1"/>
    </xf>
    <xf numFmtId="49" fontId="11" fillId="0" borderId="7" xfId="9" applyNumberFormat="1" applyFont="1" applyBorder="1" applyAlignment="1">
      <alignment horizontal="center" vertical="center" wrapText="1"/>
    </xf>
    <xf numFmtId="49" fontId="11" fillId="0" borderId="8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11" fillId="0" borderId="6" xfId="9" applyNumberFormat="1" applyFont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0" fontId="40" fillId="11" borderId="22" xfId="9" applyFont="1" applyFill="1" applyBorder="1" applyAlignment="1">
      <alignment horizontal="center" vertical="center"/>
    </xf>
    <xf numFmtId="0" fontId="40" fillId="11" borderId="23" xfId="9" applyFont="1" applyFill="1" applyBorder="1" applyAlignment="1">
      <alignment horizontal="center" vertical="center"/>
    </xf>
    <xf numFmtId="0" fontId="40" fillId="11" borderId="1" xfId="9" applyFont="1" applyFill="1" applyBorder="1" applyAlignment="1">
      <alignment horizontal="center" vertical="center"/>
    </xf>
    <xf numFmtId="0" fontId="40" fillId="11" borderId="0" xfId="9" applyFont="1" applyFill="1" applyAlignment="1">
      <alignment horizontal="center" vertical="center"/>
    </xf>
    <xf numFmtId="0" fontId="40" fillId="11" borderId="2" xfId="9" applyFont="1" applyFill="1" applyBorder="1" applyAlignment="1">
      <alignment horizontal="center" vertical="center"/>
    </xf>
    <xf numFmtId="0" fontId="40" fillId="11" borderId="3" xfId="9" applyFont="1" applyFill="1" applyBorder="1" applyAlignment="1">
      <alignment horizontal="center" vertical="center"/>
    </xf>
    <xf numFmtId="0" fontId="40" fillId="11" borderId="4" xfId="9" applyFont="1" applyFill="1" applyBorder="1" applyAlignment="1">
      <alignment horizontal="center" vertical="center"/>
    </xf>
    <xf numFmtId="0" fontId="40" fillId="11" borderId="5" xfId="9" applyFont="1" applyFill="1" applyBorder="1" applyAlignment="1">
      <alignment horizontal="center" vertical="center"/>
    </xf>
    <xf numFmtId="0" fontId="40" fillId="11" borderId="1" xfId="9" applyFont="1" applyFill="1" applyBorder="1" applyAlignment="1">
      <alignment horizontal="center" vertical="center" wrapText="1"/>
    </xf>
    <xf numFmtId="0" fontId="40" fillId="11" borderId="0" xfId="9" applyFont="1" applyFill="1" applyAlignment="1">
      <alignment horizontal="center" vertical="center" wrapText="1"/>
    </xf>
    <xf numFmtId="0" fontId="40" fillId="11" borderId="2" xfId="9" applyFont="1" applyFill="1" applyBorder="1" applyAlignment="1">
      <alignment horizontal="center" vertical="center" wrapText="1"/>
    </xf>
    <xf numFmtId="0" fontId="40" fillId="11" borderId="3" xfId="9" applyFont="1" applyFill="1" applyBorder="1" applyAlignment="1">
      <alignment horizontal="center" vertical="center" wrapText="1"/>
    </xf>
    <xf numFmtId="0" fontId="40" fillId="11" borderId="4" xfId="9" applyFont="1" applyFill="1" applyBorder="1" applyAlignment="1">
      <alignment horizontal="center" vertical="center" wrapText="1"/>
    </xf>
    <xf numFmtId="0" fontId="40" fillId="11" borderId="5" xfId="9" applyFont="1" applyFill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0" fontId="17" fillId="12" borderId="6" xfId="81" applyNumberFormat="1" applyFont="1" applyFill="1" applyBorder="1" applyAlignment="1">
      <alignment horizontal="center" vertical="center" wrapText="1"/>
    </xf>
    <xf numFmtId="0" fontId="26" fillId="12" borderId="7" xfId="81" applyNumberFormat="1" applyFont="1" applyFill="1" applyBorder="1" applyAlignment="1">
      <alignment horizontal="center" vertical="center" wrapText="1"/>
    </xf>
    <xf numFmtId="0" fontId="26" fillId="12" borderId="8" xfId="81" applyNumberFormat="1" applyFont="1" applyFill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0" fontId="26" fillId="12" borderId="6" xfId="81" applyNumberFormat="1" applyFont="1" applyFill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49" fontId="21" fillId="0" borderId="7" xfId="9" applyNumberFormat="1" applyFont="1" applyBorder="1" applyAlignment="1">
      <alignment horizontal="center" vertical="center" wrapText="1"/>
    </xf>
    <xf numFmtId="49" fontId="21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26" fillId="0" borderId="6" xfId="9" applyNumberFormat="1" applyBorder="1" applyAlignment="1">
      <alignment horizontal="center" vertical="center" wrapText="1"/>
    </xf>
    <xf numFmtId="3" fontId="25" fillId="12" borderId="6" xfId="9" applyNumberFormat="1" applyFont="1" applyFill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24" fillId="0" borderId="7" xfId="9" applyNumberFormat="1" applyFont="1" applyBorder="1" applyAlignment="1">
      <alignment horizontal="center" vertical="center" wrapText="1"/>
    </xf>
    <xf numFmtId="3" fontId="24" fillId="0" borderId="8" xfId="9" applyNumberFormat="1" applyFont="1" applyBorder="1" applyAlignment="1">
      <alignment horizontal="center" vertical="center" wrapText="1"/>
    </xf>
    <xf numFmtId="3" fontId="25" fillId="12" borderId="7" xfId="9" applyNumberFormat="1" applyFont="1" applyFill="1" applyBorder="1" applyAlignment="1">
      <alignment horizontal="center" vertical="center" wrapText="1"/>
    </xf>
    <xf numFmtId="3" fontId="25" fillId="12" borderId="8" xfId="9" applyNumberFormat="1" applyFont="1" applyFill="1" applyBorder="1" applyAlignment="1">
      <alignment horizontal="center" vertical="center" wrapText="1"/>
    </xf>
    <xf numFmtId="0" fontId="40" fillId="11" borderId="29" xfId="9" applyFont="1" applyFill="1" applyBorder="1" applyAlignment="1">
      <alignment horizontal="center" vertical="center"/>
    </xf>
    <xf numFmtId="0" fontId="40" fillId="11" borderId="30" xfId="9" applyFont="1" applyFill="1" applyBorder="1" applyAlignment="1">
      <alignment horizontal="center" vertical="center"/>
    </xf>
    <xf numFmtId="3" fontId="13" fillId="12" borderId="6" xfId="9" applyNumberFormat="1" applyFont="1" applyFill="1" applyBorder="1" applyAlignment="1">
      <alignment horizontal="center" vertical="center" wrapText="1"/>
    </xf>
    <xf numFmtId="49" fontId="13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49" fontId="15" fillId="0" borderId="6" xfId="9" applyNumberFormat="1" applyFont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  <xf numFmtId="3" fontId="5" fillId="0" borderId="6" xfId="9" applyNumberFormat="1" applyFont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49" fontId="5" fillId="0" borderId="6" xfId="9" applyNumberFormat="1" applyFont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7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10933</c:v>
                </c:pt>
                <c:pt idx="1">
                  <c:v>11146</c:v>
                </c:pt>
                <c:pt idx="2">
                  <c:v>11668</c:v>
                </c:pt>
                <c:pt idx="3">
                  <c:v>11588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11635</c:v>
                </c:pt>
                <c:pt idx="1">
                  <c:v>12016</c:v>
                </c:pt>
                <c:pt idx="2">
                  <c:v>12191</c:v>
                </c:pt>
                <c:pt idx="3">
                  <c:v>12185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12399</c:v>
                </c:pt>
                <c:pt idx="1">
                  <c:v>12892</c:v>
                </c:pt>
                <c:pt idx="2">
                  <c:v>13117</c:v>
                </c:pt>
                <c:pt idx="3">
                  <c:v>13083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12416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3">
                      <a:shade val="5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12432</c:v>
                      </c:pt>
                      <c:pt idx="1">
                        <c:v>12723</c:v>
                      </c:pt>
                      <c:pt idx="2">
                        <c:v>12790</c:v>
                      </c:pt>
                      <c:pt idx="3">
                        <c:v>12640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ogólne'!$C$19:$H$19</c:f>
              <c:numCache>
                <c:formatCode>_-* #\ ##0\ _z_ł_-;\-* #\ ##0\ _z_ł_-;_-* "-"??\ _z_ł_-;_-@_-</c:formatCode>
                <c:ptCount val="6"/>
                <c:pt idx="0">
                  <c:v>2597182</c:v>
                </c:pt>
                <c:pt idx="1">
                  <c:v>509532</c:v>
                </c:pt>
                <c:pt idx="2">
                  <c:v>1536594</c:v>
                </c:pt>
                <c:pt idx="3">
                  <c:v>2154018</c:v>
                </c:pt>
                <c:pt idx="4">
                  <c:v>2594101</c:v>
                </c:pt>
                <c:pt idx="5">
                  <c:v>809303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ogólne'!$C$20:$H$20</c:f>
              <c:numCache>
                <c:formatCode>_-* #\ ##0\ _z_ł_-;\-* #\ ##0\ _z_ł_-;_-* "-"??\ _z_ł_-;_-@_-</c:formatCode>
                <c:ptCount val="6"/>
                <c:pt idx="0">
                  <c:v>7746718</c:v>
                </c:pt>
                <c:pt idx="1">
                  <c:v>1076779</c:v>
                </c:pt>
                <c:pt idx="2">
                  <c:v>4071652</c:v>
                </c:pt>
                <c:pt idx="3">
                  <c:v>6302845</c:v>
                </c:pt>
                <c:pt idx="4">
                  <c:v>7567387</c:v>
                </c:pt>
                <c:pt idx="5">
                  <c:v>2218000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ogólne'!$M$19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ogólne'!$N$18:$S$18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ogólne'!$N$19:$S$19</c:f>
              <c:numCache>
                <c:formatCode>_-* #\ ##0\ _z_ł_-;\-* #\ ##0\ _z_ł_-;_-* "-"??\ _z_ł_-;_-@_-</c:formatCode>
                <c:ptCount val="6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25785</c:v>
                </c:pt>
                <c:pt idx="5">
                  <c:v>2130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ogólne'!$M$20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ogólne'!$N$18:$S$18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ogólne'!$N$20:$S$20</c:f>
              <c:numCache>
                <c:formatCode>_-* #\ ##0\ _z_ł_-;\-* #\ ##0\ _z_ł_-;_-* "-"??\ _z_ł_-;_-@_-</c:formatCode>
                <c:ptCount val="6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78052</c:v>
                </c:pt>
                <c:pt idx="5">
                  <c:v>6120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OT'!$E$24:$J$24</c:f>
              <c:numCache>
                <c:formatCode>_-* #\ ##0\ _z_ł_-;\-* #\ ##0\ _z_ł_-;_-* "-"??\ _z_ł_-;_-@_-</c:formatCode>
                <c:ptCount val="6"/>
                <c:pt idx="0">
                  <c:v>1231990</c:v>
                </c:pt>
                <c:pt idx="1">
                  <c:v>505602</c:v>
                </c:pt>
                <c:pt idx="2">
                  <c:v>851678</c:v>
                </c:pt>
                <c:pt idx="3">
                  <c:v>1195850</c:v>
                </c:pt>
                <c:pt idx="4">
                  <c:v>1591024</c:v>
                </c:pt>
                <c:pt idx="5">
                  <c:v>483004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OT'!$E$25:$J$25</c:f>
              <c:numCache>
                <c:formatCode>_-* #\ ##0\ _z_ł_-;\-* #\ ##0\ _z_ł_-;_-* "-"??\ _z_ł_-;_-@_-</c:formatCode>
                <c:ptCount val="6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110038</c:v>
                </c:pt>
                <c:pt idx="4">
                  <c:v>139103</c:v>
                </c:pt>
                <c:pt idx="5">
                  <c:v>44454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OT'!$E$26:$J$26</c:f>
              <c:numCache>
                <c:formatCode>_-* #\ ##0\ _z_ł_-;\-* #\ ##0\ _z_ł_-;_-* "-"??\ _z_ł_-;_-@_-</c:formatCode>
                <c:ptCount val="6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10310</c:v>
                </c:pt>
                <c:pt idx="5">
                  <c:v>3130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OT'!$E$27:$J$27</c:f>
              <c:numCache>
                <c:formatCode>_-* #\ ##0\ _z_ł_-;\-* #\ ##0\ _z_ł_-;_-* "-"??\ _z_ł_-;_-@_-</c:formatCode>
                <c:ptCount val="6"/>
                <c:pt idx="0">
                  <c:v>331122</c:v>
                </c:pt>
                <c:pt idx="1">
                  <c:v>106331</c:v>
                </c:pt>
                <c:pt idx="2">
                  <c:v>135994</c:v>
                </c:pt>
                <c:pt idx="3">
                  <c:v>271531</c:v>
                </c:pt>
                <c:pt idx="4">
                  <c:v>365366</c:v>
                </c:pt>
                <c:pt idx="5">
                  <c:v>142823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OT'!$E$28:$J$28</c:f>
              <c:numCache>
                <c:formatCode>_-* #\ ##0\ _z_ł_-;\-* #\ ##0\ _z_ł_-;_-* "-"??\ _z_ł_-;_-@_-</c:formatCode>
                <c:ptCount val="6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39797</c:v>
                </c:pt>
                <c:pt idx="4">
                  <c:v>50122</c:v>
                </c:pt>
                <c:pt idx="5">
                  <c:v>12769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OT'!$E$29:$J$29</c:f>
              <c:numCache>
                <c:formatCode>_-* #\ ##0\ _z_ł_-;\-* #\ ##0\ _z_ł_-;_-* "-"??\ _z_ł_-;_-@_-</c:formatCode>
                <c:ptCount val="6"/>
                <c:pt idx="0">
                  <c:v>999089</c:v>
                </c:pt>
                <c:pt idx="1">
                  <c:v>402704</c:v>
                </c:pt>
                <c:pt idx="2">
                  <c:v>638098</c:v>
                </c:pt>
                <c:pt idx="3">
                  <c:v>638465</c:v>
                </c:pt>
                <c:pt idx="4">
                  <c:v>558485</c:v>
                </c:pt>
                <c:pt idx="5">
                  <c:v>149981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OT'!$E$24:$J$24</c:f>
              <c:numCache>
                <c:formatCode>_-* #\ ##0\ _z_ł_-;\-* #\ ##0\ _z_ł_-;_-* "-"??\ _z_ł_-;_-@_-</c:formatCode>
                <c:ptCount val="6"/>
                <c:pt idx="0">
                  <c:v>3310498</c:v>
                </c:pt>
                <c:pt idx="1">
                  <c:v>1360263</c:v>
                </c:pt>
                <c:pt idx="2">
                  <c:v>2211639</c:v>
                </c:pt>
                <c:pt idx="3">
                  <c:v>3182141</c:v>
                </c:pt>
                <c:pt idx="4">
                  <c:v>4261088</c:v>
                </c:pt>
                <c:pt idx="5">
                  <c:v>1352497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OT'!$E$25:$J$25</c:f>
              <c:numCache>
                <c:formatCode>_-* #\ ##0\ _z_ł_-;\-* #\ ##0\ _z_ł_-;_-* "-"??\ _z_ł_-;_-@_-</c:formatCode>
                <c:ptCount val="6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254446</c:v>
                </c:pt>
                <c:pt idx="4">
                  <c:v>317727</c:v>
                </c:pt>
                <c:pt idx="5">
                  <c:v>101979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OT'!$E$26:$J$26</c:f>
              <c:numCache>
                <c:formatCode>_-* #\ ##0\ _z_ł_-;\-* #\ ##0\ _z_ł_-;_-* "-"??\ _z_ł_-;_-@_-</c:formatCode>
                <c:ptCount val="6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19415</c:v>
                </c:pt>
                <c:pt idx="5">
                  <c:v>5699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OT'!$E$27:$J$27</c:f>
              <c:numCache>
                <c:formatCode>_-* #\ ##0\ _z_ł_-;\-* #\ ##0\ _z_ł_-;_-* "-"??\ _z_ł_-;_-@_-</c:formatCode>
                <c:ptCount val="6"/>
                <c:pt idx="0">
                  <c:v>873796</c:v>
                </c:pt>
                <c:pt idx="1">
                  <c:v>244178</c:v>
                </c:pt>
                <c:pt idx="2">
                  <c:v>289298</c:v>
                </c:pt>
                <c:pt idx="3">
                  <c:v>654862</c:v>
                </c:pt>
                <c:pt idx="4">
                  <c:v>917873</c:v>
                </c:pt>
                <c:pt idx="5">
                  <c:v>332208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OT'!$E$28:$J$28</c:f>
              <c:numCache>
                <c:formatCode>_-* #\ ##0\ _z_ł_-;\-* #\ ##0\ _z_ł_-;_-* "-"??\ _z_ł_-;_-@_-</c:formatCode>
                <c:ptCount val="6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101224</c:v>
                </c:pt>
                <c:pt idx="4">
                  <c:v>128642</c:v>
                </c:pt>
                <c:pt idx="5">
                  <c:v>32817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OT'!$E$29:$J$29</c:f>
              <c:numCache>
                <c:formatCode>_-* #\ ##0\ _z_ł_-;\-* #\ ##0\ _z_ł_-;_-* "-"??\ _z_ł_-;_-@_-</c:formatCode>
                <c:ptCount val="6"/>
                <c:pt idx="0">
                  <c:v>3487698</c:v>
                </c:pt>
                <c:pt idx="1">
                  <c:v>1045509</c:v>
                </c:pt>
                <c:pt idx="2">
                  <c:v>1821775</c:v>
                </c:pt>
                <c:pt idx="3">
                  <c:v>2337283</c:v>
                </c:pt>
                <c:pt idx="4">
                  <c:v>2196179</c:v>
                </c:pt>
                <c:pt idx="5">
                  <c:v>455201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PUNPUT'!$E$23:$J$23</c:f>
              <c:numCache>
                <c:formatCode>_-* #\ ##0\ _z_ł_-;\-* #\ ##0\ _z_ł_-;_-* "-"??\ _z_ł_-;_-@_-</c:formatCode>
                <c:ptCount val="6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552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PUNPUT'!$E$24:$J$24</c:f>
              <c:numCache>
                <c:formatCode>_-* #\ ##0\ _z_ł_-;\-* #\ ##0\ _z_ł_-;_-* "-"??\ _z_ł_-;_-@_-</c:formatCode>
                <c:ptCount val="6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PUNPUT'!$E$25:$J$25</c:f>
              <c:numCache>
                <c:formatCode>_-* #\ ##0\ _z_ł_-;\-* #\ ##0\ _z_ł_-;_-* "-"??\ _z_ł_-;_-@_-</c:formatCode>
                <c:ptCount val="6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5352</c:v>
                </c:pt>
                <c:pt idx="5">
                  <c:v>1012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PUNPUT'!$E$26:$J$26</c:f>
              <c:numCache>
                <c:formatCode>_-* #\ ##0\ _z_ł_-;\-* #\ ##0\ _z_ł_-;_-* "-"??\ _z_ł_-;_-@_-</c:formatCode>
                <c:ptCount val="6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1878</c:v>
                </c:pt>
                <c:pt idx="5">
                  <c:v>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PUNPUT'!$E$27:$J$27</c:f>
              <c:numCache>
                <c:formatCode>_-* #\ ##0\ _z_ł_-;\-* #\ ##0\ _z_ł_-;_-* "-"??\ _z_ł_-;_-@_-</c:formatCode>
                <c:ptCount val="6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PUNPUT'!$D$22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PUNPUT'!$E$22:$J$22</c:f>
              <c:numCache>
                <c:formatCode>_-* #\ ##0\ _z_ł_-;\-* #\ ##0\ _z_ł_-;_-* "-"??\ _z_ł_-;_-@_-</c:formatCode>
                <c:ptCount val="6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PUNPUT'!$D$23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PUNPUT'!$E$23:$J$23</c:f>
              <c:numCache>
                <c:formatCode>_-* #\ ##0\ _z_ł_-;\-* #\ ##0\ _z_ł_-;_-* "-"??\ _z_ł_-;_-@_-</c:formatCode>
                <c:ptCount val="6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PUNPUT'!$D$24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PUNPUT'!$E$24:$J$24</c:f>
              <c:numCache>
                <c:formatCode>_-* #\ ##0\ _z_ł_-;\-* #\ ##0\ _z_ł_-;_-* "-"??\ _z_ł_-;_-@_-</c:formatCode>
                <c:ptCount val="6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10339</c:v>
                </c:pt>
                <c:pt idx="5">
                  <c:v>1858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PUNPUT'!$D$25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PUNPUT'!$E$25:$J$25</c:f>
              <c:numCache>
                <c:formatCode>_-* #\ ##0\ _z_ł_-;\-* #\ ##0\ _z_ł_-;_-* "-"??\ _z_ł_-;_-@_-</c:formatCode>
                <c:ptCount val="6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9440</c:v>
                </c:pt>
                <c:pt idx="5">
                  <c:v>1311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PUNPUT'!$D$26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PUNPUT'!$E$26:$J$26</c:f>
              <c:numCache>
                <c:formatCode>_-* #\ ##0\ _z_ł_-;\-* #\ ##0\ _z_ł_-;_-* "-"??\ _z_ł_-;_-@_-</c:formatCode>
                <c:ptCount val="6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2456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2"/>
          <c:tx>
            <c:strRef>
              <c:f>'7. Liczba umów na miesiąc'!$A$40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miesiąc'!$B$40:$M$40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2.0468411262010995</c:v>
                </c:pt>
                <c:pt idx="2">
                  <c:v>1.9420414895641693</c:v>
                </c:pt>
                <c:pt idx="3">
                  <c:v>2.0585851744593398</c:v>
                </c:pt>
                <c:pt idx="4">
                  <c:v>2.3456523847834894</c:v>
                </c:pt>
                <c:pt idx="5">
                  <c:v>2.5712865586699083</c:v>
                </c:pt>
                <c:pt idx="6">
                  <c:v>2.4881600410209153</c:v>
                </c:pt>
                <c:pt idx="7">
                  <c:v>2.5764094874887276</c:v>
                </c:pt>
                <c:pt idx="8">
                  <c:v>3.195095967245023</c:v>
                </c:pt>
                <c:pt idx="9">
                  <c:v>3.7874747604243453</c:v>
                </c:pt>
                <c:pt idx="10">
                  <c:v>3.1978599645401102</c:v>
                </c:pt>
                <c:pt idx="11">
                  <c:v>2.7351771355391645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ser>
          <c:idx val="1"/>
          <c:order val="3"/>
          <c:tx>
            <c:strRef>
              <c:f>'7. Liczba umów na miesiąc'!$A$41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0000"/>
                    <a:shade val="51000"/>
                    <a:satMod val="130000"/>
                  </a:schemeClr>
                </a:gs>
                <a:gs pos="80000">
                  <a:schemeClr val="accent3">
                    <a:shade val="70000"/>
                    <a:shade val="93000"/>
                    <a:satMod val="130000"/>
                  </a:schemeClr>
                </a:gs>
                <a:gs pos="100000">
                  <a:schemeClr val="accent3">
                    <a:shade val="7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miesiąc'!$B$41:$M$41</c:f>
              <c:numCache>
                <c:formatCode>_(* #\ ##0.00_);_(* \(#\ ##0.00\);_(* "-"??_);_(@_)</c:formatCode>
                <c:ptCount val="12"/>
                <c:pt idx="0">
                  <c:v>2.4434951006568917</c:v>
                </c:pt>
                <c:pt idx="1">
                  <c:v>2.4576581109522553</c:v>
                </c:pt>
                <c:pt idx="2">
                  <c:v>2.8178269404450016</c:v>
                </c:pt>
                <c:pt idx="3">
                  <c:v>3.1089874780824158</c:v>
                </c:pt>
                <c:pt idx="4">
                  <c:v>3.1357901278940905</c:v>
                </c:pt>
                <c:pt idx="5">
                  <c:v>3.0248663190530918</c:v>
                </c:pt>
                <c:pt idx="6">
                  <c:v>2.5084506721002371</c:v>
                </c:pt>
                <c:pt idx="7">
                  <c:v>2.5935100429482452</c:v>
                </c:pt>
                <c:pt idx="8">
                  <c:v>3.1496925130985374</c:v>
                </c:pt>
                <c:pt idx="9">
                  <c:v>3.5638874248972279</c:v>
                </c:pt>
                <c:pt idx="10">
                  <c:v>3.1938955688219961</c:v>
                </c:pt>
                <c:pt idx="11">
                  <c:v>2.8415814056939501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miesiąc'!$B$42:$M$42</c:f>
              <c:numCache>
                <c:formatCode>_(* #\ ##0.00_);_(* \(#\ ##0.00\);_(* "-"??_);_(@_)</c:formatCode>
                <c:ptCount val="12"/>
                <c:pt idx="0">
                  <c:v>2.6156849385853778</c:v>
                </c:pt>
                <c:pt idx="1">
                  <c:v>2.6814134962128677</c:v>
                </c:pt>
                <c:pt idx="2">
                  <c:v>2.8721000048480869</c:v>
                </c:pt>
                <c:pt idx="3">
                  <c:v>2.946168156708997</c:v>
                </c:pt>
                <c:pt idx="4">
                  <c:v>3.2178951657043617</c:v>
                </c:pt>
                <c:pt idx="5">
                  <c:v>3.0528949885446095</c:v>
                </c:pt>
                <c:pt idx="6">
                  <c:v>2.5933023236264545</c:v>
                </c:pt>
                <c:pt idx="7">
                  <c:v>2.6502145922746783</c:v>
                </c:pt>
                <c:pt idx="8">
                  <c:v>3.0528581041519196</c:v>
                </c:pt>
                <c:pt idx="9">
                  <c:v>3.3420199894166682</c:v>
                </c:pt>
                <c:pt idx="10">
                  <c:v>3.0455144003092682</c:v>
                </c:pt>
                <c:pt idx="11">
                  <c:v>2.8638407988736505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miesiąc'!$A$43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515-47E6-9452-5C2F764887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miesiąc'!$B$43:$M$43</c:f>
              <c:numCache>
                <c:formatCode>_(* #\ ##0.00_);_(* \(#\ ##0.00\);_(* "-"??_);_(@_)</c:formatCode>
                <c:ptCount val="12"/>
                <c:pt idx="0">
                  <c:v>2.6620665777927339</c:v>
                </c:pt>
                <c:pt idx="1">
                  <c:v>2.7169136487871541</c:v>
                </c:pt>
                <c:pt idx="2">
                  <c:v>2.8206529393538209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miesiąc'!$A$38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miesiąc'!$B$38:$M$38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2.8802489889709877</c:v>
                      </c:pt>
                      <c:pt idx="1">
                        <c:v>3.0214591655036336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2.9756253633564973</c:v>
                      </c:pt>
                      <c:pt idx="6">
                        <c:v>2.5149374626973353</c:v>
                      </c:pt>
                      <c:pt idx="7">
                        <c:v>2.6597535234708785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miesiąc'!$A$39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miesiąc'!$B$39:$M$39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2.6544392523364486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71497</c:v>
                </c:pt>
                <c:pt idx="2">
                  <c:v>78815</c:v>
                </c:pt>
                <c:pt idx="3">
                  <c:v>85636</c:v>
                </c:pt>
                <c:pt idx="4">
                  <c:v>175257</c:v>
                </c:pt>
                <c:pt idx="5">
                  <c:v>241427</c:v>
                </c:pt>
                <c:pt idx="6">
                  <c:v>269131</c:v>
                </c:pt>
                <c:pt idx="7">
                  <c:v>276111</c:v>
                </c:pt>
                <c:pt idx="8">
                  <c:v>173653</c:v>
                </c:pt>
                <c:pt idx="9">
                  <c:v>124804</c:v>
                </c:pt>
                <c:pt idx="10">
                  <c:v>96447</c:v>
                </c:pt>
                <c:pt idx="11">
                  <c:v>81209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155429</c:v>
                </c:pt>
                <c:pt idx="1">
                  <c:v>162971</c:v>
                </c:pt>
                <c:pt idx="2">
                  <c:v>133977</c:v>
                </c:pt>
                <c:pt idx="3">
                  <c:v>177369</c:v>
                </c:pt>
                <c:pt idx="4">
                  <c:v>267096</c:v>
                </c:pt>
                <c:pt idx="5">
                  <c:v>270607</c:v>
                </c:pt>
                <c:pt idx="6">
                  <c:v>263056</c:v>
                </c:pt>
                <c:pt idx="7">
                  <c:v>253561</c:v>
                </c:pt>
                <c:pt idx="8">
                  <c:v>197732</c:v>
                </c:pt>
                <c:pt idx="9">
                  <c:v>142305</c:v>
                </c:pt>
                <c:pt idx="10">
                  <c:v>130823</c:v>
                </c:pt>
                <c:pt idx="11">
                  <c:v>125888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261257</c:v>
                </c:pt>
                <c:pt idx="1">
                  <c:v>218239</c:v>
                </c:pt>
                <c:pt idx="2">
                  <c:v>268147</c:v>
                </c:pt>
                <c:pt idx="3">
                  <c:v>210173</c:v>
                </c:pt>
                <c:pt idx="4">
                  <c:v>242993</c:v>
                </c:pt>
                <c:pt idx="5">
                  <c:v>269742</c:v>
                </c:pt>
                <c:pt idx="6">
                  <c:v>285502</c:v>
                </c:pt>
                <c:pt idx="7">
                  <c:v>268882</c:v>
                </c:pt>
                <c:pt idx="8">
                  <c:v>228858</c:v>
                </c:pt>
                <c:pt idx="9">
                  <c:v>168189</c:v>
                </c:pt>
                <c:pt idx="10">
                  <c:v>165552</c:v>
                </c:pt>
                <c:pt idx="11">
                  <c:v>153416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0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309052</c:v>
                </c:pt>
                <c:pt idx="1">
                  <c:v>280992</c:v>
                </c:pt>
                <c:pt idx="2">
                  <c:v>248507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C-47A2-8062-230E1C249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5754510</xdr:colOff>
      <xdr:row>3</xdr:row>
      <xdr:rowOff>320040</xdr:rowOff>
    </xdr:from>
    <xdr:to>
      <xdr:col>3</xdr:col>
      <xdr:colOff>8970150</xdr:colOff>
      <xdr:row>3</xdr:row>
      <xdr:rowOff>1805178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4250" y="685800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15</xdr:row>
      <xdr:rowOff>91201</xdr:rowOff>
    </xdr:from>
    <xdr:to>
      <xdr:col>7</xdr:col>
      <xdr:colOff>475127</xdr:colOff>
      <xdr:row>39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565896</xdr:colOff>
      <xdr:row>15</xdr:row>
      <xdr:rowOff>47064</xdr:rowOff>
    </xdr:from>
    <xdr:to>
      <xdr:col>11</xdr:col>
      <xdr:colOff>17930</xdr:colOff>
      <xdr:row>35</xdr:row>
      <xdr:rowOff>40341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565896</xdr:colOff>
      <xdr:row>15</xdr:row>
      <xdr:rowOff>40343</xdr:rowOff>
    </xdr:from>
    <xdr:to>
      <xdr:col>21</xdr:col>
      <xdr:colOff>609599</xdr:colOff>
      <xdr:row>35</xdr:row>
      <xdr:rowOff>71719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387909</xdr:colOff>
      <xdr:row>21</xdr:row>
      <xdr:rowOff>134401</xdr:rowOff>
    </xdr:from>
    <xdr:to>
      <xdr:col>14</xdr:col>
      <xdr:colOff>255493</xdr:colOff>
      <xdr:row>42</xdr:row>
      <xdr:rowOff>100535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391653</xdr:colOff>
      <xdr:row>21</xdr:row>
      <xdr:rowOff>129210</xdr:rowOff>
    </xdr:from>
    <xdr:to>
      <xdr:col>17</xdr:col>
      <xdr:colOff>333935</xdr:colOff>
      <xdr:row>41</xdr:row>
      <xdr:rowOff>121344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21025</xdr:colOff>
      <xdr:row>19</xdr:row>
      <xdr:rowOff>100612</xdr:rowOff>
    </xdr:from>
    <xdr:to>
      <xdr:col>15</xdr:col>
      <xdr:colOff>283063</xdr:colOff>
      <xdr:row>42</xdr:row>
      <xdr:rowOff>102422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12053</xdr:colOff>
      <xdr:row>19</xdr:row>
      <xdr:rowOff>124004</xdr:rowOff>
    </xdr:from>
    <xdr:to>
      <xdr:col>14</xdr:col>
      <xdr:colOff>590117</xdr:colOff>
      <xdr:row>40</xdr:row>
      <xdr:rowOff>32348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26557</xdr:colOff>
      <xdr:row>16</xdr:row>
      <xdr:rowOff>108279</xdr:rowOff>
    </xdr:from>
    <xdr:to>
      <xdr:col>13</xdr:col>
      <xdr:colOff>185513</xdr:colOff>
      <xdr:row>45</xdr:row>
      <xdr:rowOff>57699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335238</xdr:colOff>
      <xdr:row>16</xdr:row>
      <xdr:rowOff>78075</xdr:rowOff>
    </xdr:from>
    <xdr:to>
      <xdr:col>24</xdr:col>
      <xdr:colOff>468350</xdr:colOff>
      <xdr:row>45</xdr:row>
      <xdr:rowOff>50453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opLeftCell="A4" zoomScaleNormal="100" workbookViewId="0">
      <selection activeCell="D4" sqref="D4"/>
    </sheetView>
  </sheetViews>
  <sheetFormatPr defaultColWidth="9.140625" defaultRowHeight="15"/>
  <cols>
    <col min="1" max="1" width="5.7109375" style="101" customWidth="1"/>
    <col min="2" max="2" width="14.140625" style="101" customWidth="1"/>
    <col min="3" max="3" width="5.28515625" style="101" customWidth="1"/>
    <col min="4" max="4" width="150.85546875" style="148" customWidth="1"/>
    <col min="5" max="16384" width="9.140625" style="101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100" t="s">
        <v>235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D22" sqref="D22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UzACnt3vM7NfYjq1VsCkLhErKXPmgVUyxBiTGvtpr7AhyppZpiFCwBS7822VWMrie6IOrPCFF3AY8nCqHAyOYQ==" saltValue="toOQQJk8WdqEhk4VICkVTQ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tabSelected="1" topLeftCell="A5" zoomScale="90" zoomScaleNormal="90" workbookViewId="0">
      <selection activeCell="B10" sqref="B10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236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3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mEuJWBFGx8Bq04P3VSH2CLR8hXSdFJh08S8l7NwACLm0UFszKVT8bWh0218lZjBsICDlKTsl2CRPSSM+li6DTA==" saltValue="kiBy03zfSfv82e+nBRjlGA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39"/>
  <sheetViews>
    <sheetView showGridLines="0" zoomScale="85" zoomScaleNormal="85" workbookViewId="0">
      <selection activeCell="P24" sqref="P24"/>
    </sheetView>
  </sheetViews>
  <sheetFormatPr defaultColWidth="9.140625" defaultRowHeight="15"/>
  <cols>
    <col min="1" max="1" width="9.140625" style="80"/>
    <col min="2" max="2" width="12.140625" style="80" customWidth="1"/>
    <col min="3" max="6" width="25.7109375" style="80" customWidth="1"/>
    <col min="7" max="7" width="9.140625" style="80" customWidth="1"/>
    <col min="8" max="21" width="9.140625" style="80"/>
    <col min="22" max="23" width="9.28515625" style="80" customWidth="1"/>
    <col min="24" max="16384" width="9.140625" style="80"/>
  </cols>
  <sheetData>
    <row r="2" spans="2:18">
      <c r="B2" s="7" t="s">
        <v>3</v>
      </c>
      <c r="J2" s="81"/>
    </row>
    <row r="4" spans="2:18">
      <c r="B4" s="82" t="s">
        <v>76</v>
      </c>
    </row>
    <row r="5" spans="2:18">
      <c r="B5" s="82"/>
      <c r="P5" s="124"/>
    </row>
    <row r="6" spans="2:18">
      <c r="C6" s="174" t="s">
        <v>43</v>
      </c>
      <c r="D6" s="174" t="s">
        <v>44</v>
      </c>
      <c r="E6" s="174" t="s">
        <v>45</v>
      </c>
      <c r="F6" s="174" t="s">
        <v>46</v>
      </c>
      <c r="P6" s="124"/>
      <c r="Q6" s="124"/>
    </row>
    <row r="7" spans="2:18">
      <c r="C7" s="174"/>
      <c r="D7" s="174"/>
      <c r="E7" s="174"/>
      <c r="F7" s="174"/>
      <c r="P7" s="124"/>
      <c r="Q7" s="124"/>
    </row>
    <row r="8" spans="2:18">
      <c r="B8" s="123">
        <v>2019</v>
      </c>
      <c r="C8" s="106">
        <v>12432</v>
      </c>
      <c r="D8" s="104">
        <v>12723</v>
      </c>
      <c r="E8" s="103">
        <v>12790</v>
      </c>
      <c r="F8" s="105">
        <v>12640</v>
      </c>
      <c r="G8" s="83"/>
      <c r="P8" s="124"/>
      <c r="Q8" s="124"/>
    </row>
    <row r="9" spans="2:18">
      <c r="B9" s="123">
        <v>2020</v>
      </c>
      <c r="C9" s="106">
        <v>12586</v>
      </c>
      <c r="D9" s="104">
        <v>11883</v>
      </c>
      <c r="E9" s="103">
        <v>11812</v>
      </c>
      <c r="F9" s="105">
        <v>11330</v>
      </c>
      <c r="G9" s="83"/>
      <c r="P9" s="124"/>
      <c r="Q9" s="124"/>
    </row>
    <row r="10" spans="2:18">
      <c r="B10" s="123">
        <v>2021</v>
      </c>
      <c r="C10" s="106">
        <v>10933</v>
      </c>
      <c r="D10" s="104">
        <v>11146</v>
      </c>
      <c r="E10" s="103">
        <v>11668</v>
      </c>
      <c r="F10" s="105">
        <v>11588</v>
      </c>
      <c r="G10" s="83"/>
      <c r="P10" s="124"/>
      <c r="Q10" s="124"/>
    </row>
    <row r="11" spans="2:18">
      <c r="B11" s="123">
        <v>2022</v>
      </c>
      <c r="C11" s="106">
        <v>11635</v>
      </c>
      <c r="D11" s="104">
        <v>12016</v>
      </c>
      <c r="E11" s="103">
        <v>12191</v>
      </c>
      <c r="F11" s="105">
        <v>12185</v>
      </c>
      <c r="P11" s="124"/>
      <c r="Q11" s="124"/>
    </row>
    <row r="12" spans="2:18">
      <c r="B12" s="123">
        <v>2023</v>
      </c>
      <c r="C12" s="106">
        <v>12399</v>
      </c>
      <c r="D12" s="104">
        <v>12892</v>
      </c>
      <c r="E12" s="103">
        <v>13117</v>
      </c>
      <c r="F12" s="105">
        <v>13083</v>
      </c>
      <c r="P12" s="124"/>
      <c r="Q12" s="124"/>
    </row>
    <row r="13" spans="2:18">
      <c r="B13" s="123">
        <v>2024</v>
      </c>
      <c r="C13" s="106">
        <v>12416</v>
      </c>
      <c r="D13" s="104"/>
      <c r="E13" s="103"/>
      <c r="F13" s="105"/>
      <c r="P13" s="124"/>
      <c r="Q13" s="124"/>
    </row>
    <row r="15" spans="2:18">
      <c r="B15" s="82" t="s">
        <v>224</v>
      </c>
    </row>
    <row r="16" spans="2:18" s="84" customFormat="1">
      <c r="B16" s="85" t="s">
        <v>77</v>
      </c>
      <c r="C16" s="63">
        <v>1</v>
      </c>
      <c r="D16" s="64" t="e">
        <f>#REF!/#REF!</f>
        <v>#REF!</v>
      </c>
      <c r="E16" s="64" t="e">
        <f>#REF!/#REF!</f>
        <v>#REF!</v>
      </c>
      <c r="F16" s="64" t="e">
        <f>#REF!/#REF!</f>
        <v>#REF!</v>
      </c>
      <c r="M16" s="124"/>
      <c r="N16" s="124"/>
      <c r="O16" s="124"/>
      <c r="P16" s="80"/>
      <c r="Q16" s="80"/>
      <c r="R16" s="80"/>
    </row>
    <row r="17" spans="1:18" s="84" customFormat="1">
      <c r="B17" s="84" t="s">
        <v>164</v>
      </c>
      <c r="C17" s="63">
        <v>1</v>
      </c>
      <c r="D17" s="64">
        <f t="shared" ref="D17:F17" si="0">D8/C8</f>
        <v>1.0234073359073359</v>
      </c>
      <c r="E17" s="64">
        <f t="shared" si="0"/>
        <v>1.0052660536037099</v>
      </c>
      <c r="F17" s="64">
        <f t="shared" si="0"/>
        <v>0.98827208756841278</v>
      </c>
      <c r="M17" s="124"/>
      <c r="N17" s="124"/>
      <c r="O17" s="124"/>
      <c r="P17" s="80"/>
      <c r="Q17" s="80"/>
      <c r="R17" s="80"/>
    </row>
    <row r="18" spans="1:18" s="84" customFormat="1">
      <c r="B18" s="85" t="s">
        <v>195</v>
      </c>
      <c r="C18" s="63">
        <v>1</v>
      </c>
      <c r="D18" s="64">
        <f t="shared" ref="D18:F18" si="1">D10/C10</f>
        <v>1.0194823012896734</v>
      </c>
      <c r="E18" s="64">
        <f t="shared" si="1"/>
        <v>1.0468329445541</v>
      </c>
      <c r="F18" s="64">
        <f t="shared" si="1"/>
        <v>0.99314364072677408</v>
      </c>
      <c r="M18" s="124"/>
      <c r="N18" s="124"/>
      <c r="O18" s="124"/>
      <c r="P18" s="80"/>
      <c r="Q18" s="80"/>
      <c r="R18" s="80"/>
    </row>
    <row r="19" spans="1:18">
      <c r="A19" s="84"/>
      <c r="B19" s="84" t="s">
        <v>204</v>
      </c>
      <c r="C19" s="63">
        <v>1</v>
      </c>
      <c r="D19" s="64">
        <f t="shared" ref="D19" si="2">D11/C11</f>
        <v>1.0327460249247959</v>
      </c>
      <c r="E19" s="64">
        <f>E11/D11</f>
        <v>1.014563914780293</v>
      </c>
      <c r="F19" s="64">
        <f>F11/E11</f>
        <v>0.99950783364777296</v>
      </c>
      <c r="G19" s="84"/>
      <c r="H19" s="81"/>
      <c r="I19" s="81"/>
      <c r="J19" s="81"/>
      <c r="K19" s="81"/>
      <c r="L19" s="81"/>
      <c r="M19" s="124"/>
      <c r="N19" s="124"/>
      <c r="O19" s="124"/>
    </row>
    <row r="20" spans="1:18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124"/>
      <c r="N20" s="124"/>
      <c r="O20" s="124"/>
    </row>
    <row r="21" spans="1:18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124"/>
      <c r="N21" s="124"/>
      <c r="O21" s="124"/>
    </row>
    <row r="22" spans="1:18">
      <c r="A22" s="81"/>
      <c r="B22" s="81"/>
      <c r="C22" s="81"/>
      <c r="D22" s="81"/>
      <c r="E22" s="81"/>
      <c r="F22" s="81"/>
      <c r="G22" s="81"/>
      <c r="H22" s="84"/>
      <c r="I22" s="86" t="s">
        <v>7</v>
      </c>
      <c r="J22" s="86" t="s">
        <v>8</v>
      </c>
      <c r="K22" s="86" t="s">
        <v>9</v>
      </c>
      <c r="L22" s="86" t="s">
        <v>10</v>
      </c>
      <c r="M22" s="125"/>
      <c r="N22" s="124"/>
      <c r="O22" s="124"/>
    </row>
    <row r="23" spans="1:18">
      <c r="A23" s="81"/>
      <c r="B23" s="81"/>
      <c r="C23" s="81"/>
      <c r="D23" s="81"/>
      <c r="E23" s="81"/>
      <c r="F23" s="81"/>
      <c r="G23" s="81"/>
      <c r="H23" s="84"/>
      <c r="I23" s="84">
        <v>10981</v>
      </c>
      <c r="J23" s="84">
        <v>11174</v>
      </c>
      <c r="K23" s="84">
        <v>11123</v>
      </c>
      <c r="L23" s="84">
        <v>10900</v>
      </c>
      <c r="M23" s="124"/>
      <c r="N23" s="124"/>
      <c r="O23" s="124"/>
    </row>
    <row r="24" spans="1:18">
      <c r="A24" s="81"/>
      <c r="B24" s="81"/>
      <c r="C24" s="81"/>
      <c r="D24" s="81"/>
      <c r="E24" s="81"/>
      <c r="F24" s="81"/>
      <c r="G24" s="81"/>
      <c r="H24" s="84"/>
      <c r="I24" s="84"/>
      <c r="J24" s="84" t="str">
        <f>CONCATENATE(J22,"/",I22)</f>
        <v>Q2 2017/Q1 2017</v>
      </c>
      <c r="K24" s="84" t="str">
        <f>CONCATENATE(K22,"/",J22)</f>
        <v>Q3 2017/Q2 2017</v>
      </c>
      <c r="L24" s="84" t="str">
        <f>CONCATENATE(L22,"/",K22)</f>
        <v>Q4 2017/Q3 2017</v>
      </c>
      <c r="M24" s="124"/>
      <c r="N24" s="124"/>
      <c r="O24" s="124"/>
    </row>
    <row r="25" spans="1:18">
      <c r="A25" s="81"/>
      <c r="B25" s="81"/>
      <c r="C25" s="81"/>
      <c r="D25" s="81"/>
      <c r="E25" s="81"/>
      <c r="F25" s="81"/>
      <c r="G25" s="81"/>
      <c r="H25" s="84"/>
      <c r="I25" s="87">
        <v>1</v>
      </c>
      <c r="J25" s="88">
        <f>J23/I23</f>
        <v>1.0175758127675074</v>
      </c>
      <c r="K25" s="88">
        <f>K23/J23</f>
        <v>0.99543583318417761</v>
      </c>
      <c r="L25" s="88">
        <f>L23/K23</f>
        <v>0.97995145194641731</v>
      </c>
      <c r="M25" s="126"/>
      <c r="N25" s="124"/>
      <c r="O25" s="124"/>
    </row>
    <row r="26" spans="1:18">
      <c r="A26" s="81"/>
      <c r="B26" s="81"/>
      <c r="C26" s="81"/>
      <c r="D26" s="81"/>
      <c r="E26" s="81"/>
      <c r="F26" s="81"/>
      <c r="G26" s="81"/>
      <c r="H26" s="84"/>
      <c r="I26" s="84">
        <f>I23/4*3</f>
        <v>8235.75</v>
      </c>
      <c r="J26" s="84">
        <f>J23/4*3</f>
        <v>8380.5</v>
      </c>
      <c r="K26" s="84">
        <f>K23/4*3</f>
        <v>8342.25</v>
      </c>
      <c r="L26" s="84">
        <f>L23/4*3</f>
        <v>8175</v>
      </c>
      <c r="M26" s="124"/>
      <c r="N26" s="124"/>
      <c r="O26" s="124"/>
    </row>
    <row r="27" spans="1:18">
      <c r="A27" s="81"/>
      <c r="B27" s="81"/>
      <c r="C27" s="81"/>
      <c r="D27" s="81"/>
      <c r="E27" s="81"/>
      <c r="F27" s="81"/>
      <c r="G27" s="81"/>
      <c r="H27" s="84"/>
      <c r="I27" s="84"/>
      <c r="J27" s="84"/>
      <c r="K27" s="84"/>
      <c r="L27" s="84"/>
      <c r="M27" s="124"/>
      <c r="N27" s="124"/>
      <c r="O27" s="124"/>
    </row>
    <row r="28" spans="1:18">
      <c r="A28" s="81"/>
      <c r="B28" s="81"/>
      <c r="C28" s="81"/>
      <c r="D28" s="81"/>
      <c r="E28" s="81"/>
      <c r="F28" s="81"/>
      <c r="G28" s="81"/>
      <c r="H28" s="84"/>
      <c r="I28" s="84"/>
      <c r="J28" s="84"/>
      <c r="K28" s="84"/>
      <c r="L28" s="84"/>
      <c r="M28" s="124"/>
      <c r="N28" s="124"/>
      <c r="O28" s="124"/>
    </row>
    <row r="29" spans="1:18">
      <c r="A29" s="81"/>
      <c r="B29" s="81"/>
      <c r="C29" s="81"/>
      <c r="D29" s="81"/>
      <c r="E29" s="81"/>
      <c r="F29" s="81"/>
      <c r="G29" s="81"/>
      <c r="H29" s="84"/>
      <c r="I29" s="84"/>
      <c r="J29" s="84"/>
      <c r="K29" s="84"/>
      <c r="L29" s="84"/>
      <c r="M29" s="124"/>
      <c r="N29" s="124"/>
      <c r="O29" s="124"/>
    </row>
    <row r="30" spans="1:18">
      <c r="A30" s="81"/>
      <c r="B30" s="81"/>
      <c r="C30" s="81"/>
      <c r="D30" s="81"/>
      <c r="E30" s="81"/>
      <c r="F30" s="81"/>
      <c r="G30" s="81"/>
      <c r="H30" s="84"/>
      <c r="I30" s="84"/>
      <c r="J30" s="84"/>
      <c r="K30" s="84"/>
      <c r="L30" s="84"/>
      <c r="M30" s="124"/>
      <c r="N30" s="124"/>
      <c r="O30" s="124"/>
    </row>
    <row r="31" spans="1:18">
      <c r="A31" s="81"/>
      <c r="B31" s="81"/>
      <c r="C31" s="81"/>
      <c r="D31" s="81"/>
      <c r="E31" s="81"/>
      <c r="F31" s="81"/>
      <c r="G31" s="81"/>
      <c r="H31" s="84"/>
      <c r="I31" s="84"/>
      <c r="J31" s="84"/>
      <c r="K31" s="84"/>
      <c r="L31" s="84"/>
      <c r="M31" s="124"/>
      <c r="N31" s="124"/>
      <c r="O31" s="124"/>
    </row>
    <row r="32" spans="1:18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124"/>
      <c r="N32" s="124"/>
      <c r="O32" s="124"/>
    </row>
    <row r="33" spans="1:15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124"/>
      <c r="N33" s="124"/>
      <c r="O33" s="124"/>
    </row>
    <row r="34" spans="1:15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124"/>
      <c r="N34" s="124"/>
      <c r="O34" s="124"/>
    </row>
    <row r="35" spans="1:15">
      <c r="A35" s="81"/>
      <c r="B35" s="81"/>
      <c r="C35" s="81"/>
      <c r="D35" s="81"/>
      <c r="E35" s="81"/>
      <c r="F35" s="81"/>
      <c r="M35" s="124"/>
      <c r="N35" s="124"/>
      <c r="O35" s="124"/>
    </row>
    <row r="36" spans="1:15">
      <c r="A36" s="81"/>
      <c r="B36" s="81"/>
      <c r="C36" s="81"/>
      <c r="D36" s="81"/>
      <c r="E36" s="81"/>
      <c r="F36" s="81"/>
    </row>
    <row r="37" spans="1:15">
      <c r="A37" s="81"/>
      <c r="B37" s="81"/>
      <c r="C37" s="81"/>
      <c r="D37" s="81"/>
      <c r="E37" s="81"/>
      <c r="F37" s="81"/>
    </row>
    <row r="38" spans="1:15">
      <c r="A38" s="81"/>
      <c r="B38" s="81"/>
      <c r="C38" s="81"/>
      <c r="D38" s="81"/>
      <c r="E38" s="81"/>
      <c r="F38" s="81"/>
    </row>
    <row r="39" spans="1:15">
      <c r="A39" s="81"/>
      <c r="B39" s="81"/>
      <c r="C39" s="81"/>
      <c r="D39" s="81"/>
      <c r="E39" s="81"/>
      <c r="F39" s="81"/>
    </row>
  </sheetData>
  <sheetProtection algorithmName="SHA-512" hashValue="9kfRutZhpWhxdgNDMuOda3QEjugMCJRZZlUzndBViKZjd2+7e0kwpgLXIg9DJDIP92hJajgxaTOqFW8oDdIqpQ==" saltValue="hodBtdaTRpIVtfPIFYyYK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0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C41"/>
  <sheetViews>
    <sheetView showGridLines="0" zoomScale="85" zoomScaleNormal="85" workbookViewId="0">
      <selection activeCell="P9" sqref="P9"/>
    </sheetView>
  </sheetViews>
  <sheetFormatPr defaultColWidth="9.140625" defaultRowHeight="15"/>
  <cols>
    <col min="1" max="1" width="9.140625" style="80"/>
    <col min="2" max="2" width="12.140625" style="80" customWidth="1"/>
    <col min="3" max="4" width="13.5703125" style="80" customWidth="1"/>
    <col min="5" max="5" width="15.28515625" style="80" customWidth="1"/>
    <col min="6" max="6" width="15" style="80" customWidth="1"/>
    <col min="7" max="7" width="14.28515625" style="80" customWidth="1"/>
    <col min="8" max="8" width="12.85546875" style="80" customWidth="1"/>
    <col min="9" max="9" width="12.140625" style="80" customWidth="1"/>
    <col min="10" max="10" width="12.5703125" style="80" customWidth="1"/>
    <col min="11" max="11" width="12.42578125" style="80" bestFit="1" customWidth="1"/>
    <col min="12" max="12" width="9.140625" style="80"/>
    <col min="13" max="13" width="10" style="80" customWidth="1"/>
    <col min="14" max="15" width="16.42578125" style="80" customWidth="1"/>
    <col min="16" max="16" width="15.85546875" style="80" customWidth="1"/>
    <col min="17" max="17" width="14.5703125" style="80" customWidth="1"/>
    <col min="18" max="18" width="14.140625" style="80" customWidth="1"/>
    <col min="19" max="19" width="10" style="80" customWidth="1"/>
    <col min="20" max="20" width="10.85546875" style="80" customWidth="1"/>
    <col min="21" max="21" width="10.42578125" style="80" customWidth="1"/>
    <col min="22" max="22" width="9.85546875" style="80" bestFit="1" customWidth="1"/>
    <col min="23" max="24" width="9.140625" style="80"/>
    <col min="25" max="25" width="9.28515625" style="80" customWidth="1"/>
    <col min="26" max="26" width="9.140625" style="80"/>
    <col min="27" max="28" width="13.140625" style="80" bestFit="1" customWidth="1"/>
    <col min="29" max="16384" width="9.140625" style="80"/>
  </cols>
  <sheetData>
    <row r="2" spans="1:29">
      <c r="B2" s="7" t="s">
        <v>3</v>
      </c>
      <c r="L2" s="81"/>
    </row>
    <row r="4" spans="1:29">
      <c r="B4" s="82" t="s">
        <v>232</v>
      </c>
      <c r="M4" s="82" t="s">
        <v>226</v>
      </c>
    </row>
    <row r="5" spans="1:29">
      <c r="B5" s="82"/>
    </row>
    <row r="7" spans="1:29" s="84" customFormat="1">
      <c r="B7" s="1"/>
      <c r="C7" s="175">
        <v>2019</v>
      </c>
      <c r="D7" s="175">
        <v>2020</v>
      </c>
      <c r="E7" s="175">
        <v>2021</v>
      </c>
      <c r="F7" s="175">
        <v>2022</v>
      </c>
      <c r="G7" s="175">
        <v>2023</v>
      </c>
      <c r="H7" s="177">
        <v>2024</v>
      </c>
      <c r="I7" s="178"/>
      <c r="J7" s="178"/>
      <c r="K7" s="179"/>
      <c r="M7" s="1"/>
      <c r="N7" s="175">
        <v>2019</v>
      </c>
      <c r="O7" s="175">
        <v>2020</v>
      </c>
      <c r="P7" s="175">
        <v>2021</v>
      </c>
      <c r="Q7" s="175">
        <v>2022</v>
      </c>
      <c r="R7" s="175">
        <v>2023</v>
      </c>
      <c r="S7" s="177">
        <v>2024</v>
      </c>
      <c r="T7" s="178"/>
      <c r="U7" s="178"/>
      <c r="V7" s="179"/>
      <c r="W7" s="154"/>
      <c r="X7" s="154"/>
      <c r="Y7" s="150"/>
      <c r="Z7" s="98"/>
      <c r="AA7" s="98"/>
      <c r="AB7" s="151"/>
    </row>
    <row r="8" spans="1:29" s="84" customFormat="1">
      <c r="B8" s="1"/>
      <c r="C8" s="176"/>
      <c r="D8" s="176"/>
      <c r="E8" s="176"/>
      <c r="F8" s="176"/>
      <c r="G8" s="176"/>
      <c r="H8" s="142" t="s">
        <v>43</v>
      </c>
      <c r="I8" s="97" t="s">
        <v>44</v>
      </c>
      <c r="J8" s="97" t="s">
        <v>45</v>
      </c>
      <c r="K8" s="97" t="s">
        <v>46</v>
      </c>
      <c r="M8" s="1"/>
      <c r="N8" s="176"/>
      <c r="O8" s="176"/>
      <c r="P8" s="176"/>
      <c r="Q8" s="176"/>
      <c r="R8" s="176"/>
      <c r="S8" s="142" t="s">
        <v>43</v>
      </c>
      <c r="T8" s="97" t="s">
        <v>44</v>
      </c>
      <c r="U8" s="97" t="s">
        <v>45</v>
      </c>
      <c r="V8" s="97" t="s">
        <v>46</v>
      </c>
      <c r="W8" s="154"/>
      <c r="X8" s="154"/>
      <c r="Y8" s="149"/>
      <c r="Z8"/>
      <c r="AA8"/>
      <c r="AB8" s="151"/>
    </row>
    <row r="9" spans="1:29" s="84" customFormat="1">
      <c r="B9" s="96" t="s">
        <v>215</v>
      </c>
      <c r="C9" s="90">
        <v>2597182</v>
      </c>
      <c r="D9" s="90">
        <v>509532</v>
      </c>
      <c r="E9" s="107">
        <v>1536594</v>
      </c>
      <c r="F9" s="90">
        <v>2154018</v>
      </c>
      <c r="G9" s="107">
        <v>2594101</v>
      </c>
      <c r="H9" s="143">
        <v>809303</v>
      </c>
      <c r="I9" s="144"/>
      <c r="J9" s="144"/>
      <c r="K9" s="144"/>
      <c r="M9" s="96" t="s">
        <v>215</v>
      </c>
      <c r="N9" s="90">
        <v>17996</v>
      </c>
      <c r="O9" s="90">
        <v>5873</v>
      </c>
      <c r="P9" s="107">
        <v>6579</v>
      </c>
      <c r="Q9" s="90">
        <v>16558</v>
      </c>
      <c r="R9" s="107">
        <v>25785</v>
      </c>
      <c r="S9" s="139">
        <v>2130</v>
      </c>
      <c r="T9" s="90"/>
      <c r="U9" s="90"/>
      <c r="V9" s="90"/>
      <c r="W9" s="154"/>
      <c r="X9" s="154"/>
      <c r="Y9" s="149"/>
      <c r="Z9"/>
      <c r="AA9"/>
      <c r="AB9" s="151"/>
      <c r="AC9" s="154"/>
    </row>
    <row r="10" spans="1:29" s="84" customFormat="1">
      <c r="B10" s="96" t="s">
        <v>216</v>
      </c>
      <c r="C10" s="91">
        <v>7746718</v>
      </c>
      <c r="D10" s="91">
        <v>1076779</v>
      </c>
      <c r="E10" s="108">
        <v>4071652</v>
      </c>
      <c r="F10" s="91">
        <v>6302845</v>
      </c>
      <c r="G10" s="108">
        <v>7567387</v>
      </c>
      <c r="H10" s="141">
        <v>2218000</v>
      </c>
      <c r="I10" s="145"/>
      <c r="J10" s="145"/>
      <c r="K10" s="145"/>
      <c r="M10" s="96" t="s">
        <v>216</v>
      </c>
      <c r="N10" s="91">
        <v>38911</v>
      </c>
      <c r="O10" s="91">
        <v>12132</v>
      </c>
      <c r="P10" s="108">
        <v>18304</v>
      </c>
      <c r="Q10" s="91">
        <v>42478</v>
      </c>
      <c r="R10" s="108">
        <v>78052</v>
      </c>
      <c r="S10" s="140">
        <v>6120</v>
      </c>
      <c r="T10" s="91"/>
      <c r="U10" s="91"/>
      <c r="V10" s="91"/>
      <c r="W10" s="154"/>
      <c r="X10" s="154"/>
      <c r="Y10" s="154"/>
      <c r="Z10" s="154"/>
      <c r="AA10" s="154"/>
      <c r="AB10" s="154"/>
    </row>
    <row r="11" spans="1:29">
      <c r="A11" s="81"/>
      <c r="B11" s="81"/>
      <c r="C11" s="156"/>
      <c r="D11" s="156"/>
      <c r="E11" s="156"/>
      <c r="F11" s="156"/>
      <c r="G11" s="156"/>
      <c r="H11" s="156"/>
      <c r="I11" s="156"/>
      <c r="J11" s="156"/>
      <c r="K11" s="156"/>
      <c r="L11" s="84"/>
      <c r="M11" s="84"/>
      <c r="N11" s="84"/>
      <c r="O11" s="84"/>
      <c r="P11" s="84"/>
      <c r="Q11" s="84"/>
      <c r="R11" s="84"/>
      <c r="S11" s="81"/>
      <c r="Y11" s="149"/>
      <c r="Z11"/>
      <c r="AA11"/>
      <c r="AB11" s="151"/>
    </row>
    <row r="12" spans="1:29">
      <c r="A12" s="81"/>
      <c r="B12" s="81"/>
      <c r="C12" s="156"/>
      <c r="D12" s="156"/>
      <c r="E12" s="156"/>
      <c r="F12" s="156"/>
      <c r="G12" s="156"/>
      <c r="H12" s="156"/>
      <c r="I12" s="156"/>
      <c r="J12" s="156"/>
      <c r="K12" s="156"/>
      <c r="L12" s="84"/>
      <c r="M12" s="84"/>
      <c r="N12" s="84"/>
      <c r="O12" s="84"/>
      <c r="P12" s="84"/>
      <c r="Q12" s="84"/>
      <c r="R12" s="84"/>
      <c r="S12" s="81"/>
      <c r="Y12" s="150"/>
      <c r="Z12" s="98"/>
      <c r="AA12" s="98"/>
      <c r="AB12" s="151"/>
    </row>
    <row r="13" spans="1:29">
      <c r="A13" s="81"/>
      <c r="B13" s="82" t="s">
        <v>233</v>
      </c>
      <c r="C13" s="81"/>
      <c r="D13" s="81"/>
      <c r="E13" s="81"/>
      <c r="F13" s="81"/>
      <c r="G13" s="81"/>
      <c r="H13" s="81"/>
      <c r="I13" s="81"/>
      <c r="J13" s="84"/>
      <c r="K13" s="84"/>
      <c r="L13" s="84"/>
      <c r="M13" s="82" t="s">
        <v>234</v>
      </c>
      <c r="N13" s="84"/>
      <c r="O13" s="84"/>
      <c r="P13" s="84"/>
      <c r="Q13" s="84"/>
      <c r="R13" s="84"/>
      <c r="S13" s="81"/>
      <c r="Y13" s="149"/>
      <c r="Z13"/>
      <c r="AA13"/>
      <c r="AB13" s="151"/>
    </row>
    <row r="14" spans="1:29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Y14" s="149"/>
      <c r="Z14"/>
      <c r="AA14"/>
      <c r="AB14" s="151"/>
    </row>
    <row r="15" spans="1:29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149"/>
      <c r="Z15"/>
      <c r="AA15"/>
      <c r="AB15" s="151"/>
    </row>
    <row r="16" spans="1:29">
      <c r="A16" s="154"/>
      <c r="B16" s="155"/>
      <c r="C16" s="155"/>
      <c r="D16" s="155"/>
      <c r="E16" s="155"/>
      <c r="F16" s="155"/>
      <c r="G16" s="155"/>
      <c r="H16" s="155"/>
      <c r="I16" s="155"/>
      <c r="J16" s="154"/>
      <c r="K16" s="154"/>
      <c r="L16" s="154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149"/>
      <c r="Z16"/>
      <c r="AA16"/>
      <c r="AB16" s="151"/>
    </row>
    <row r="17" spans="1:28">
      <c r="A17" s="154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154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150"/>
      <c r="Z17" s="98"/>
      <c r="AA17" s="98"/>
      <c r="AB17" s="151"/>
    </row>
    <row r="18" spans="1:28">
      <c r="A18" s="154"/>
      <c r="B18" s="81"/>
      <c r="C18" s="80">
        <v>2019</v>
      </c>
      <c r="D18" s="81">
        <v>2020</v>
      </c>
      <c r="E18" s="81">
        <v>2021</v>
      </c>
      <c r="F18" s="81">
        <v>2022</v>
      </c>
      <c r="G18" s="81">
        <v>2023</v>
      </c>
      <c r="H18" s="81">
        <v>2024</v>
      </c>
      <c r="J18" s="81"/>
      <c r="K18" s="81"/>
      <c r="L18" s="154"/>
      <c r="M18" s="84"/>
      <c r="N18" s="84">
        <f>N7</f>
        <v>2019</v>
      </c>
      <c r="O18" s="84">
        <v>2020</v>
      </c>
      <c r="P18" s="84">
        <f>P7</f>
        <v>2021</v>
      </c>
      <c r="Q18" s="84">
        <f>Q7</f>
        <v>2022</v>
      </c>
      <c r="R18" s="84">
        <f>R7</f>
        <v>2023</v>
      </c>
      <c r="S18" s="84">
        <f>S7</f>
        <v>2024</v>
      </c>
      <c r="T18" s="84"/>
      <c r="U18" s="84"/>
      <c r="V18" s="84"/>
      <c r="W18" s="81"/>
      <c r="X18" s="81"/>
      <c r="Y18" s="149"/>
      <c r="Z18"/>
      <c r="AA18"/>
      <c r="AB18" s="151"/>
    </row>
    <row r="19" spans="1:28">
      <c r="A19" s="154"/>
      <c r="B19" s="81" t="s">
        <v>215</v>
      </c>
      <c r="C19" s="165">
        <f t="shared" ref="C19:H20" si="0">C9</f>
        <v>2597182</v>
      </c>
      <c r="D19" s="165">
        <f t="shared" si="0"/>
        <v>509532</v>
      </c>
      <c r="E19" s="165">
        <f t="shared" si="0"/>
        <v>1536594</v>
      </c>
      <c r="F19" s="165">
        <f t="shared" si="0"/>
        <v>2154018</v>
      </c>
      <c r="G19" s="165">
        <f t="shared" si="0"/>
        <v>2594101</v>
      </c>
      <c r="H19" s="165">
        <f t="shared" si="0"/>
        <v>809303</v>
      </c>
      <c r="J19" s="81"/>
      <c r="K19" s="81"/>
      <c r="L19" s="154"/>
      <c r="M19" s="84" t="s">
        <v>215</v>
      </c>
      <c r="N19" s="159">
        <f t="shared" ref="N19:R20" si="1">N9</f>
        <v>17996</v>
      </c>
      <c r="O19" s="159">
        <f t="shared" si="1"/>
        <v>5873</v>
      </c>
      <c r="P19" s="159">
        <f t="shared" si="1"/>
        <v>6579</v>
      </c>
      <c r="Q19" s="159">
        <f t="shared" si="1"/>
        <v>16558</v>
      </c>
      <c r="R19" s="159">
        <f t="shared" si="1"/>
        <v>25785</v>
      </c>
      <c r="S19" s="159">
        <f>SUM(S9:V9)</f>
        <v>2130</v>
      </c>
      <c r="T19" s="84"/>
      <c r="U19" s="84"/>
      <c r="V19" s="84"/>
      <c r="W19" s="81"/>
      <c r="X19" s="81"/>
      <c r="Y19" s="149"/>
      <c r="Z19"/>
      <c r="AA19"/>
      <c r="AB19" s="151"/>
    </row>
    <row r="20" spans="1:28">
      <c r="A20" s="154"/>
      <c r="B20" s="81" t="s">
        <v>216</v>
      </c>
      <c r="C20" s="156">
        <f t="shared" si="0"/>
        <v>7746718</v>
      </c>
      <c r="D20" s="156">
        <f t="shared" si="0"/>
        <v>1076779</v>
      </c>
      <c r="E20" s="156">
        <f t="shared" si="0"/>
        <v>4071652</v>
      </c>
      <c r="F20" s="156">
        <f t="shared" si="0"/>
        <v>6302845</v>
      </c>
      <c r="G20" s="156">
        <f t="shared" si="0"/>
        <v>7567387</v>
      </c>
      <c r="H20" s="156">
        <f t="shared" si="0"/>
        <v>2218000</v>
      </c>
      <c r="J20" s="81"/>
      <c r="K20" s="81"/>
      <c r="L20" s="154"/>
      <c r="M20" s="84" t="s">
        <v>216</v>
      </c>
      <c r="N20" s="159">
        <f t="shared" si="1"/>
        <v>38911</v>
      </c>
      <c r="O20" s="159">
        <f t="shared" si="1"/>
        <v>12132</v>
      </c>
      <c r="P20" s="159">
        <f t="shared" si="1"/>
        <v>18304</v>
      </c>
      <c r="Q20" s="159">
        <f t="shared" si="1"/>
        <v>42478</v>
      </c>
      <c r="R20" s="159">
        <f t="shared" si="1"/>
        <v>78052</v>
      </c>
      <c r="S20" s="159">
        <f>SUM(S10:V10)</f>
        <v>6120</v>
      </c>
      <c r="T20" s="84"/>
      <c r="U20" s="84"/>
      <c r="V20" s="84"/>
      <c r="W20" s="81"/>
      <c r="X20" s="81"/>
      <c r="Y20" s="149"/>
      <c r="Z20"/>
      <c r="AA20"/>
      <c r="AB20" s="151"/>
    </row>
    <row r="21" spans="1:28">
      <c r="A21" s="154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154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149"/>
      <c r="Z21"/>
      <c r="AA21"/>
      <c r="AB21" s="151"/>
    </row>
    <row r="22" spans="1:28">
      <c r="A22" s="154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154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150"/>
      <c r="Z22" s="98"/>
      <c r="AA22" s="98"/>
      <c r="AB22" s="151"/>
    </row>
    <row r="23" spans="1:28">
      <c r="A23" s="154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154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149"/>
      <c r="Z23"/>
      <c r="AA23"/>
      <c r="AB23" s="151"/>
    </row>
    <row r="24" spans="1:28">
      <c r="B24" s="81"/>
      <c r="C24" s="81"/>
      <c r="D24" s="81"/>
      <c r="E24" s="81"/>
      <c r="F24" s="81"/>
      <c r="G24" s="81"/>
      <c r="H24" s="81"/>
      <c r="I24" s="81"/>
      <c r="J24" s="81"/>
      <c r="K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149"/>
      <c r="Z24"/>
      <c r="AA24"/>
      <c r="AB24" s="151"/>
    </row>
    <row r="25" spans="1:28">
      <c r="B25" s="81"/>
      <c r="C25" s="81"/>
      <c r="D25" s="81"/>
      <c r="E25" s="81"/>
      <c r="F25" s="81"/>
      <c r="G25" s="81"/>
      <c r="H25" s="81"/>
      <c r="I25" s="81"/>
      <c r="J25" s="81"/>
      <c r="K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149"/>
      <c r="Z25"/>
      <c r="AA25"/>
      <c r="AB25" s="151"/>
    </row>
    <row r="26" spans="1:28">
      <c r="B26" s="81"/>
      <c r="C26" s="81"/>
      <c r="D26" s="81"/>
      <c r="E26" s="81"/>
      <c r="F26" s="81"/>
      <c r="G26" s="81"/>
      <c r="H26" s="81"/>
      <c r="I26" s="81"/>
      <c r="J26" s="81"/>
      <c r="K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149"/>
      <c r="Z26"/>
      <c r="AA26"/>
      <c r="AB26" s="151"/>
    </row>
    <row r="27" spans="1:28">
      <c r="B27" s="81"/>
      <c r="C27" s="81"/>
      <c r="D27" s="81"/>
      <c r="E27" s="81"/>
      <c r="F27" s="81"/>
      <c r="G27" s="81"/>
      <c r="H27" s="81"/>
      <c r="I27" s="81"/>
      <c r="J27" s="81"/>
      <c r="K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150"/>
      <c r="Z27" s="98"/>
      <c r="AA27" s="98"/>
      <c r="AB27" s="151"/>
    </row>
    <row r="28" spans="1:28">
      <c r="B28" s="81"/>
      <c r="C28" s="81"/>
      <c r="D28" s="81"/>
      <c r="E28" s="81"/>
      <c r="F28" s="81"/>
      <c r="G28" s="81"/>
      <c r="H28" s="81"/>
      <c r="I28" s="81"/>
      <c r="J28" s="81"/>
      <c r="K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149"/>
      <c r="Z28"/>
      <c r="AA28"/>
      <c r="AB28" s="151"/>
    </row>
    <row r="29" spans="1:28"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102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149"/>
      <c r="Z29"/>
      <c r="AA29"/>
      <c r="AB29" s="151"/>
    </row>
    <row r="30" spans="1:28"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102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149"/>
      <c r="Z30"/>
      <c r="AA30"/>
      <c r="AB30" s="151"/>
    </row>
    <row r="31" spans="1:28"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149"/>
      <c r="Z31"/>
      <c r="AA31"/>
      <c r="AB31" s="151"/>
    </row>
    <row r="32" spans="1:28"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</row>
    <row r="33" spans="1:24"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</row>
    <row r="34" spans="1:24">
      <c r="A34" s="102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</row>
    <row r="35" spans="1:24">
      <c r="A35" s="102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</row>
    <row r="36" spans="1:24">
      <c r="A36" s="102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</row>
    <row r="39" spans="1:24">
      <c r="A39" s="102"/>
    </row>
    <row r="40" spans="1:24">
      <c r="A40" s="102"/>
    </row>
    <row r="41" spans="1:24">
      <c r="A41" s="102"/>
    </row>
  </sheetData>
  <sheetProtection algorithmName="SHA-512" hashValue="dj3/IaXFfW+HDFa2qLSFmZGbC2VDBwOA/XQnimOsNY94p5eH0VRi7HYy+Oqlci/4jgN8HhV0IypmAQp5v+wfKA==" saltValue="90qMWHYRakMYTDYa3rQPpA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P7:P8"/>
    <mergeCell ref="Q7:Q8"/>
    <mergeCell ref="R7:R8"/>
    <mergeCell ref="H7:K7"/>
    <mergeCell ref="S7:V7"/>
    <mergeCell ref="O7:O8"/>
    <mergeCell ref="C7:C8"/>
    <mergeCell ref="E7:E8"/>
    <mergeCell ref="F7:F8"/>
    <mergeCell ref="G7:G8"/>
    <mergeCell ref="N7:N8"/>
    <mergeCell ref="D7:D8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49"/>
  <sheetViews>
    <sheetView showGridLines="0" zoomScale="85" zoomScaleNormal="85" workbookViewId="0">
      <selection activeCell="C20" sqref="C20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6" width="13.28515625" style="8" customWidth="1"/>
    <col min="7" max="7" width="12.7109375" style="8" bestFit="1" customWidth="1"/>
    <col min="8" max="8" width="12.42578125" style="8" bestFit="1" customWidth="1"/>
    <col min="9" max="9" width="12.85546875" style="8" customWidth="1"/>
    <col min="10" max="11" width="12.7109375" style="8" bestFit="1" customWidth="1"/>
    <col min="12" max="12" width="13.5703125" style="8" bestFit="1" customWidth="1"/>
    <col min="13" max="13" width="14.28515625" style="8" customWidth="1"/>
    <col min="14" max="14" width="12.42578125" style="8" bestFit="1" customWidth="1"/>
    <col min="15" max="15" width="13.42578125" style="8" customWidth="1"/>
    <col min="16" max="18" width="13.5703125" style="8" customWidth="1"/>
    <col min="19" max="19" width="12.5703125" style="8" customWidth="1"/>
    <col min="20" max="20" width="13.5703125" style="8" customWidth="1"/>
    <col min="21" max="21" width="12.5703125" style="8" customWidth="1"/>
    <col min="22" max="22" width="13.5703125" style="8" customWidth="1"/>
    <col min="23" max="23" width="12.5703125" style="8" customWidth="1"/>
    <col min="24" max="24" width="11.28515625" style="8" customWidth="1"/>
    <col min="25" max="25" width="12.28515625" style="8" customWidth="1"/>
    <col min="26" max="26" width="12.42578125" style="8" bestFit="1" customWidth="1"/>
    <col min="27" max="28" width="11.28515625" style="8" bestFit="1" customWidth="1"/>
    <col min="29" max="29" width="12.42578125" style="8" bestFit="1" customWidth="1"/>
    <col min="30" max="30" width="12.140625" style="8" bestFit="1" customWidth="1"/>
    <col min="31" max="31" width="12.140625" style="8" customWidth="1"/>
    <col min="32" max="32" width="11.28515625" style="8" bestFit="1" customWidth="1"/>
    <col min="33" max="33" width="11.140625" style="8" customWidth="1"/>
    <col min="34" max="16384" width="9.140625" style="8"/>
  </cols>
  <sheetData>
    <row r="1" spans="2:36">
      <c r="AI1" s="61"/>
    </row>
    <row r="2" spans="2:36">
      <c r="B2" s="7" t="s">
        <v>3</v>
      </c>
      <c r="I2" s="38"/>
      <c r="AH2" s="61"/>
      <c r="AI2" s="61"/>
      <c r="AJ2" s="61"/>
    </row>
    <row r="3" spans="2:36">
      <c r="AH3" s="61"/>
      <c r="AI3" s="61"/>
      <c r="AJ3" s="61"/>
    </row>
    <row r="4" spans="2:36">
      <c r="C4" s="9" t="s">
        <v>238</v>
      </c>
      <c r="H4" s="38"/>
      <c r="L4" s="38"/>
      <c r="P4" s="38"/>
      <c r="S4" s="38"/>
      <c r="X4" s="61"/>
      <c r="Y4" s="61"/>
      <c r="Z4" s="61"/>
    </row>
    <row r="5" spans="2:36">
      <c r="D5" s="1"/>
      <c r="E5" s="175">
        <v>2019</v>
      </c>
      <c r="F5" s="175">
        <v>2020</v>
      </c>
      <c r="G5" s="175">
        <v>2021</v>
      </c>
      <c r="H5" s="175">
        <v>2022</v>
      </c>
      <c r="I5" s="175">
        <v>2023</v>
      </c>
      <c r="J5" s="177">
        <v>2024</v>
      </c>
      <c r="K5" s="178"/>
      <c r="L5" s="178"/>
      <c r="M5" s="179"/>
    </row>
    <row r="6" spans="2:36">
      <c r="D6" s="1"/>
      <c r="E6" s="176"/>
      <c r="F6" s="176"/>
      <c r="G6" s="176"/>
      <c r="H6" s="176"/>
      <c r="I6" s="176"/>
      <c r="J6" s="137" t="s">
        <v>43</v>
      </c>
      <c r="K6" s="137" t="s">
        <v>44</v>
      </c>
      <c r="L6" s="137" t="s">
        <v>45</v>
      </c>
      <c r="M6" s="137" t="s">
        <v>46</v>
      </c>
      <c r="P6" s="27"/>
      <c r="Q6" s="27"/>
      <c r="R6" s="27"/>
      <c r="S6" s="27"/>
      <c r="T6" s="27"/>
      <c r="U6" s="27"/>
    </row>
    <row r="7" spans="2:36" ht="15" customHeight="1">
      <c r="C7" s="180" t="s">
        <v>21</v>
      </c>
      <c r="D7" s="96" t="s">
        <v>11</v>
      </c>
      <c r="E7" s="90">
        <v>1231990</v>
      </c>
      <c r="F7" s="90">
        <v>505602</v>
      </c>
      <c r="G7" s="90">
        <v>851678</v>
      </c>
      <c r="H7" s="90">
        <v>1195850</v>
      </c>
      <c r="I7" s="90">
        <v>1591024</v>
      </c>
      <c r="J7" s="90">
        <v>483004</v>
      </c>
      <c r="K7" s="90"/>
      <c r="L7" s="90"/>
      <c r="M7" s="90"/>
      <c r="N7" s="3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</row>
    <row r="8" spans="2:36">
      <c r="C8" s="180"/>
      <c r="D8" s="96" t="s">
        <v>12</v>
      </c>
      <c r="E8" s="91">
        <v>114884</v>
      </c>
      <c r="F8" s="91">
        <v>35765</v>
      </c>
      <c r="G8" s="91">
        <v>56148</v>
      </c>
      <c r="H8" s="91">
        <v>110038</v>
      </c>
      <c r="I8" s="91">
        <v>139103</v>
      </c>
      <c r="J8" s="91">
        <v>44454</v>
      </c>
      <c r="K8" s="91"/>
      <c r="L8" s="91"/>
      <c r="M8" s="91"/>
      <c r="N8" s="38"/>
    </row>
    <row r="9" spans="2:36">
      <c r="C9" s="180"/>
      <c r="D9" s="96" t="s">
        <v>13</v>
      </c>
      <c r="E9" s="91">
        <v>6264</v>
      </c>
      <c r="F9" s="91">
        <v>2039</v>
      </c>
      <c r="G9" s="91">
        <v>3455</v>
      </c>
      <c r="H9" s="91">
        <v>7471</v>
      </c>
      <c r="I9" s="91">
        <v>10310</v>
      </c>
      <c r="J9" s="91">
        <v>3130</v>
      </c>
      <c r="K9" s="91"/>
      <c r="L9" s="91"/>
      <c r="M9" s="91"/>
      <c r="N9" s="38"/>
    </row>
    <row r="10" spans="2:36">
      <c r="C10" s="180"/>
      <c r="D10" s="96" t="s">
        <v>14</v>
      </c>
      <c r="E10" s="91">
        <v>331122</v>
      </c>
      <c r="F10" s="91">
        <v>106331</v>
      </c>
      <c r="G10" s="91">
        <v>135994</v>
      </c>
      <c r="H10" s="91">
        <v>271531</v>
      </c>
      <c r="I10" s="91">
        <v>365366</v>
      </c>
      <c r="J10" s="91">
        <v>142823</v>
      </c>
      <c r="K10" s="91"/>
      <c r="L10" s="91"/>
      <c r="M10" s="91"/>
      <c r="N10" s="38"/>
    </row>
    <row r="11" spans="2:36">
      <c r="C11" s="180"/>
      <c r="D11" s="96" t="s">
        <v>59</v>
      </c>
      <c r="E11" s="92">
        <v>29693</v>
      </c>
      <c r="F11" s="92">
        <v>14752</v>
      </c>
      <c r="G11" s="92">
        <v>31301</v>
      </c>
      <c r="H11" s="92">
        <v>39797</v>
      </c>
      <c r="I11" s="92">
        <v>50122</v>
      </c>
      <c r="J11" s="92">
        <v>12769</v>
      </c>
      <c r="K11" s="92"/>
      <c r="L11" s="92"/>
      <c r="M11" s="92"/>
      <c r="N11" s="38"/>
    </row>
    <row r="12" spans="2:36">
      <c r="C12" s="180"/>
      <c r="D12" s="96" t="s">
        <v>60</v>
      </c>
      <c r="E12" s="92">
        <v>999089</v>
      </c>
      <c r="F12" s="92">
        <v>402704</v>
      </c>
      <c r="G12" s="92">
        <v>638098</v>
      </c>
      <c r="H12" s="92">
        <v>638465</v>
      </c>
      <c r="I12" s="92">
        <v>558485</v>
      </c>
      <c r="J12" s="92">
        <v>149981</v>
      </c>
      <c r="K12" s="92"/>
      <c r="L12" s="92"/>
      <c r="M12" s="92"/>
      <c r="N12" s="38"/>
    </row>
    <row r="13" spans="2:36" ht="15" customHeight="1">
      <c r="C13" s="180" t="s">
        <v>20</v>
      </c>
      <c r="D13" s="96" t="s">
        <v>11</v>
      </c>
      <c r="E13" s="93">
        <v>56288</v>
      </c>
      <c r="F13" s="93">
        <v>379195</v>
      </c>
      <c r="G13" s="93">
        <v>117671</v>
      </c>
      <c r="H13" s="93">
        <v>51733</v>
      </c>
      <c r="I13" s="93">
        <v>67327</v>
      </c>
      <c r="J13" s="93">
        <v>16722</v>
      </c>
      <c r="K13" s="93"/>
      <c r="L13" s="93"/>
      <c r="M13" s="93"/>
    </row>
    <row r="14" spans="2:36">
      <c r="C14" s="180"/>
      <c r="D14" s="96" t="s">
        <v>12</v>
      </c>
      <c r="E14" s="94">
        <v>9477</v>
      </c>
      <c r="F14" s="94">
        <v>31907</v>
      </c>
      <c r="G14" s="94">
        <v>13434</v>
      </c>
      <c r="H14" s="94">
        <v>14697</v>
      </c>
      <c r="I14" s="94">
        <v>14165</v>
      </c>
      <c r="J14" s="94">
        <v>3359</v>
      </c>
      <c r="K14" s="94"/>
      <c r="L14" s="94"/>
      <c r="M14" s="94"/>
      <c r="P14" s="152"/>
      <c r="Q14" s="152"/>
      <c r="R14" s="152"/>
      <c r="S14" s="152"/>
      <c r="T14" s="152"/>
      <c r="U14" s="152"/>
    </row>
    <row r="15" spans="2:36">
      <c r="B15" s="38"/>
      <c r="C15" s="180"/>
      <c r="D15" s="96" t="s">
        <v>13</v>
      </c>
      <c r="E15" s="94">
        <v>238</v>
      </c>
      <c r="F15" s="94">
        <v>904</v>
      </c>
      <c r="G15" s="94">
        <v>461</v>
      </c>
      <c r="H15" s="94">
        <v>361</v>
      </c>
      <c r="I15" s="94">
        <v>468</v>
      </c>
      <c r="J15" s="94">
        <v>87</v>
      </c>
      <c r="K15" s="94"/>
      <c r="L15" s="94"/>
      <c r="M15" s="94"/>
      <c r="P15"/>
      <c r="Q15"/>
      <c r="R15"/>
      <c r="S15"/>
      <c r="T15"/>
      <c r="U15"/>
    </row>
    <row r="16" spans="2:36">
      <c r="C16" s="180"/>
      <c r="D16" s="96" t="s">
        <v>14</v>
      </c>
      <c r="E16" s="94">
        <v>24435</v>
      </c>
      <c r="F16" s="94">
        <v>75076</v>
      </c>
      <c r="G16" s="94">
        <v>24097</v>
      </c>
      <c r="H16" s="94">
        <v>20539</v>
      </c>
      <c r="I16" s="94">
        <v>21193</v>
      </c>
      <c r="J16" s="94">
        <v>3795</v>
      </c>
      <c r="K16" s="94"/>
      <c r="L16" s="94"/>
      <c r="M16" s="94"/>
      <c r="P16"/>
      <c r="Q16"/>
      <c r="R16"/>
      <c r="S16"/>
      <c r="T16"/>
      <c r="U16"/>
    </row>
    <row r="17" spans="1:26">
      <c r="C17" s="180"/>
      <c r="D17" s="96" t="s">
        <v>59</v>
      </c>
      <c r="E17" s="94">
        <v>801</v>
      </c>
      <c r="F17" s="94">
        <v>5476</v>
      </c>
      <c r="G17" s="94">
        <v>4116</v>
      </c>
      <c r="H17" s="94">
        <v>1548</v>
      </c>
      <c r="I17" s="94">
        <v>1038</v>
      </c>
      <c r="J17" s="94">
        <v>268</v>
      </c>
      <c r="K17" s="94"/>
      <c r="L17" s="94"/>
      <c r="M17" s="94"/>
      <c r="P17"/>
      <c r="Q17"/>
      <c r="R17"/>
      <c r="S17"/>
      <c r="T17"/>
      <c r="U17"/>
    </row>
    <row r="18" spans="1:26">
      <c r="C18" s="180"/>
      <c r="D18" s="96" t="s">
        <v>60</v>
      </c>
      <c r="E18" s="95">
        <v>24621</v>
      </c>
      <c r="F18" s="95">
        <v>65103</v>
      </c>
      <c r="G18" s="95">
        <v>20301</v>
      </c>
      <c r="H18" s="95">
        <v>20256</v>
      </c>
      <c r="I18" s="95">
        <v>16118</v>
      </c>
      <c r="J18" s="95">
        <v>2627</v>
      </c>
      <c r="K18" s="95"/>
      <c r="L18" s="95"/>
      <c r="M18" s="95"/>
      <c r="P18"/>
      <c r="Q18"/>
      <c r="R18"/>
      <c r="S18"/>
      <c r="T18"/>
      <c r="U18"/>
    </row>
    <row r="19" spans="1:26">
      <c r="E19" s="38"/>
      <c r="F19" s="38"/>
      <c r="G19" s="38"/>
      <c r="H19" s="38"/>
      <c r="I19" s="38"/>
      <c r="J19" s="38"/>
      <c r="K19" s="38"/>
      <c r="L19" s="38"/>
      <c r="M19" s="38"/>
      <c r="P19"/>
      <c r="Q19"/>
      <c r="R19"/>
      <c r="S19"/>
      <c r="T19"/>
      <c r="U19"/>
      <c r="X19" s="61"/>
      <c r="Y19" s="61"/>
      <c r="Z19" s="61"/>
    </row>
    <row r="20" spans="1:26">
      <c r="C20" s="9" t="s">
        <v>240</v>
      </c>
      <c r="J20" s="158"/>
      <c r="K20" s="158"/>
      <c r="L20" s="158"/>
      <c r="M20" s="158"/>
      <c r="P20"/>
      <c r="Q20"/>
      <c r="R20"/>
      <c r="S20"/>
      <c r="T20"/>
      <c r="U20"/>
      <c r="X20" s="61"/>
      <c r="Y20" s="61"/>
      <c r="Z20" s="61"/>
    </row>
    <row r="21" spans="1:26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61"/>
      <c r="Y21" s="61"/>
      <c r="Z21" s="61"/>
    </row>
    <row r="22" spans="1:26" s="27" customFormat="1"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8"/>
      <c r="O22" s="8"/>
      <c r="P22" s="8"/>
      <c r="Q22" s="8"/>
      <c r="R22" s="8"/>
      <c r="S22" s="8"/>
      <c r="T22" s="8"/>
      <c r="U22" s="8"/>
      <c r="V22" s="8"/>
      <c r="W22" s="8"/>
      <c r="X22" s="61"/>
      <c r="Y22" s="61"/>
      <c r="Z22" s="61"/>
    </row>
    <row r="23" spans="1:26" s="27" customFormat="1">
      <c r="C23" s="166"/>
      <c r="E23" s="26">
        <f>E5</f>
        <v>2019</v>
      </c>
      <c r="F23" s="26">
        <v>2020</v>
      </c>
      <c r="G23" s="26">
        <f>G5</f>
        <v>2021</v>
      </c>
      <c r="H23" s="26">
        <f>H5</f>
        <v>2022</v>
      </c>
      <c r="I23" s="26">
        <f>I5</f>
        <v>2023</v>
      </c>
      <c r="J23" s="26">
        <f>J5</f>
        <v>2024</v>
      </c>
      <c r="K23" s="26"/>
      <c r="X23" s="61"/>
      <c r="Y23" s="61"/>
      <c r="Z23" s="61"/>
    </row>
    <row r="24" spans="1:26" s="27" customFormat="1">
      <c r="D24" s="26" t="s">
        <v>11</v>
      </c>
      <c r="E24" s="39">
        <f t="shared" ref="E24:F29" si="0">E7</f>
        <v>1231990</v>
      </c>
      <c r="F24" s="39">
        <f t="shared" si="0"/>
        <v>505602</v>
      </c>
      <c r="G24" s="39">
        <f t="shared" ref="G24:I24" si="1">G7</f>
        <v>851678</v>
      </c>
      <c r="H24" s="39">
        <f t="shared" si="1"/>
        <v>1195850</v>
      </c>
      <c r="I24" s="39">
        <f t="shared" si="1"/>
        <v>1591024</v>
      </c>
      <c r="J24" s="42">
        <f>SUM(J7:M7)</f>
        <v>483004</v>
      </c>
      <c r="K24" s="26"/>
      <c r="L24" s="26"/>
      <c r="M24" s="26"/>
      <c r="X24" s="61"/>
      <c r="Y24" s="61"/>
      <c r="Z24" s="61"/>
    </row>
    <row r="25" spans="1:26" s="27" customFormat="1">
      <c r="A25" s="65"/>
      <c r="B25" s="65"/>
      <c r="D25" s="26" t="s">
        <v>12</v>
      </c>
      <c r="E25" s="39">
        <f t="shared" si="0"/>
        <v>114884</v>
      </c>
      <c r="F25" s="39">
        <f t="shared" si="0"/>
        <v>35765</v>
      </c>
      <c r="G25" s="39">
        <f t="shared" ref="G25:I25" si="2">G8</f>
        <v>56148</v>
      </c>
      <c r="H25" s="39">
        <f t="shared" si="2"/>
        <v>110038</v>
      </c>
      <c r="I25" s="39">
        <f t="shared" si="2"/>
        <v>139103</v>
      </c>
      <c r="J25" s="42">
        <f t="shared" ref="J25:J29" si="3">SUM(J8:M8)</f>
        <v>44454</v>
      </c>
      <c r="K25" s="26"/>
      <c r="L25" s="26"/>
      <c r="M25" s="26"/>
      <c r="X25" s="61"/>
      <c r="Y25" s="61"/>
      <c r="Z25" s="61"/>
    </row>
    <row r="26" spans="1:26" s="27" customFormat="1">
      <c r="A26" s="65"/>
      <c r="B26" s="65"/>
      <c r="D26" s="26" t="s">
        <v>13</v>
      </c>
      <c r="E26" s="39">
        <f t="shared" si="0"/>
        <v>6264</v>
      </c>
      <c r="F26" s="39">
        <f t="shared" si="0"/>
        <v>2039</v>
      </c>
      <c r="G26" s="39">
        <f t="shared" ref="G26:I26" si="4">G9</f>
        <v>3455</v>
      </c>
      <c r="H26" s="39">
        <f t="shared" si="4"/>
        <v>7471</v>
      </c>
      <c r="I26" s="39">
        <f t="shared" si="4"/>
        <v>10310</v>
      </c>
      <c r="J26" s="42">
        <f t="shared" si="3"/>
        <v>3130</v>
      </c>
      <c r="K26" s="26"/>
      <c r="L26" s="26"/>
      <c r="M26" s="26"/>
    </row>
    <row r="27" spans="1:26" s="27" customFormat="1">
      <c r="A27" s="65"/>
      <c r="B27" s="65"/>
      <c r="D27" s="26" t="s">
        <v>14</v>
      </c>
      <c r="E27" s="39">
        <f t="shared" si="0"/>
        <v>331122</v>
      </c>
      <c r="F27" s="39">
        <f t="shared" si="0"/>
        <v>106331</v>
      </c>
      <c r="G27" s="39">
        <f t="shared" ref="G27:I27" si="5">G10</f>
        <v>135994</v>
      </c>
      <c r="H27" s="39">
        <f t="shared" si="5"/>
        <v>271531</v>
      </c>
      <c r="I27" s="39">
        <f t="shared" si="5"/>
        <v>365366</v>
      </c>
      <c r="J27" s="42">
        <f t="shared" si="3"/>
        <v>142823</v>
      </c>
      <c r="K27" s="26"/>
      <c r="L27" s="26"/>
      <c r="M27" s="26"/>
    </row>
    <row r="28" spans="1:26" s="27" customFormat="1">
      <c r="A28" s="65"/>
      <c r="B28" s="65"/>
      <c r="D28" s="26" t="s">
        <v>59</v>
      </c>
      <c r="E28" s="39">
        <f t="shared" si="0"/>
        <v>29693</v>
      </c>
      <c r="F28" s="39">
        <f t="shared" si="0"/>
        <v>14752</v>
      </c>
      <c r="G28" s="39">
        <f t="shared" ref="G28:I28" si="6">G11</f>
        <v>31301</v>
      </c>
      <c r="H28" s="39">
        <f t="shared" si="6"/>
        <v>39797</v>
      </c>
      <c r="I28" s="39">
        <f t="shared" si="6"/>
        <v>50122</v>
      </c>
      <c r="J28" s="42">
        <f t="shared" si="3"/>
        <v>12769</v>
      </c>
      <c r="K28" s="26"/>
      <c r="L28" s="26"/>
      <c r="M28" s="26"/>
    </row>
    <row r="29" spans="1:26" s="27" customFormat="1">
      <c r="A29" s="65"/>
      <c r="B29" s="65"/>
      <c r="D29" s="26" t="s">
        <v>60</v>
      </c>
      <c r="E29" s="39">
        <f t="shared" si="0"/>
        <v>999089</v>
      </c>
      <c r="F29" s="39">
        <f t="shared" si="0"/>
        <v>402704</v>
      </c>
      <c r="G29" s="39">
        <f t="shared" ref="G29:I29" si="7">G12</f>
        <v>638098</v>
      </c>
      <c r="H29" s="39">
        <f t="shared" si="7"/>
        <v>638465</v>
      </c>
      <c r="I29" s="39">
        <f t="shared" si="7"/>
        <v>558485</v>
      </c>
      <c r="J29" s="42">
        <f t="shared" si="3"/>
        <v>149981</v>
      </c>
      <c r="K29" s="26"/>
      <c r="L29" s="26"/>
      <c r="M29" s="26"/>
    </row>
    <row r="30" spans="1:26" s="27" customFormat="1">
      <c r="A30" s="65"/>
      <c r="B30" s="65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1:26" s="27" customFormat="1">
      <c r="A31" s="65"/>
      <c r="B31" s="65"/>
    </row>
    <row r="32" spans="1:26" s="27" customFormat="1">
      <c r="A32" s="65"/>
      <c r="B32" s="65"/>
      <c r="H32" s="65"/>
      <c r="I32" s="65"/>
      <c r="J32" s="65"/>
      <c r="K32" s="65"/>
      <c r="L32" s="65"/>
      <c r="M32" s="65"/>
      <c r="N32" s="65"/>
    </row>
    <row r="33" spans="1:29" s="27" customFormat="1">
      <c r="A33" s="65"/>
      <c r="B33" s="65"/>
      <c r="H33" s="65"/>
      <c r="I33" s="65"/>
      <c r="J33" s="65"/>
      <c r="K33" s="65"/>
      <c r="L33" s="65"/>
      <c r="M33" s="65"/>
      <c r="N33" s="65"/>
    </row>
    <row r="34" spans="1:29" s="27" customFormat="1">
      <c r="A34" s="65"/>
      <c r="B34" s="65"/>
      <c r="H34" s="65"/>
      <c r="I34" s="65"/>
      <c r="J34" s="65"/>
      <c r="K34" s="65"/>
      <c r="L34" s="65"/>
      <c r="M34" s="65"/>
      <c r="N34" s="65"/>
    </row>
    <row r="35" spans="1:29" s="27" customFormat="1">
      <c r="A35" s="65"/>
      <c r="B35" s="65"/>
      <c r="H35" s="65"/>
      <c r="I35" s="65"/>
      <c r="J35" s="65"/>
      <c r="K35" s="65"/>
      <c r="L35" s="65"/>
      <c r="M35" s="65"/>
      <c r="N35" s="65"/>
    </row>
    <row r="36" spans="1:29" s="26" customFormat="1">
      <c r="A36" s="39"/>
      <c r="B36" s="39"/>
      <c r="C36" s="27"/>
      <c r="D36" s="27"/>
      <c r="E36" s="27"/>
      <c r="F36" s="27"/>
      <c r="G36" s="27"/>
      <c r="H36" s="65"/>
      <c r="I36" s="65"/>
      <c r="J36" s="65"/>
      <c r="K36" s="65"/>
      <c r="L36" s="65"/>
      <c r="M36" s="65"/>
      <c r="N36" s="65"/>
      <c r="O36" s="27"/>
      <c r="P36" s="27"/>
      <c r="Q36" s="27"/>
      <c r="R36" s="27"/>
      <c r="S36" s="27"/>
      <c r="T36" s="27"/>
      <c r="U36" s="27"/>
      <c r="V36" s="27"/>
      <c r="W36" s="27"/>
    </row>
    <row r="37" spans="1:29" s="27" customFormat="1">
      <c r="H37" s="65"/>
      <c r="I37" s="65"/>
      <c r="J37" s="65"/>
      <c r="K37" s="65"/>
      <c r="L37" s="65"/>
      <c r="M37" s="65"/>
      <c r="N37" s="65"/>
    </row>
    <row r="38" spans="1:29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</row>
    <row r="39" spans="1:29"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9">
      <c r="C40" s="26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</row>
    <row r="41" spans="1:29">
      <c r="C41" s="26"/>
      <c r="D41" s="26"/>
      <c r="E41" s="26"/>
      <c r="F41" s="26"/>
      <c r="G41" s="26"/>
      <c r="H41" s="26"/>
      <c r="I41" s="26"/>
    </row>
    <row r="47" spans="1:29">
      <c r="Q47" s="38"/>
      <c r="U47" s="38"/>
      <c r="Y47" s="38"/>
      <c r="AC47" s="38"/>
    </row>
    <row r="48" spans="1:29">
      <c r="Q48" s="38"/>
      <c r="U48" s="38"/>
      <c r="Y48" s="38"/>
      <c r="AC48" s="38"/>
    </row>
    <row r="49" spans="17:29">
      <c r="Q49" s="38"/>
      <c r="U49" s="38"/>
      <c r="Y49" s="38"/>
      <c r="AC49" s="38"/>
    </row>
  </sheetData>
  <sheetProtection algorithmName="SHA-512" hashValue="DzeLMfsWNBNIAAeYWoDkelncHdBinueRf61tlP6be8Fc8y+LxAFF4EJ2KK0X/4NiukScAOkY9f0njm+2Sw8x3Q==" saltValue="rm4TNZ6EswYCXaAYjfl+JQ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I5:I6"/>
    <mergeCell ref="C7:C12"/>
    <mergeCell ref="C13:C18"/>
    <mergeCell ref="E5:E6"/>
    <mergeCell ref="G5:G6"/>
    <mergeCell ref="H5:H6"/>
    <mergeCell ref="F5:F6"/>
  </mergeCells>
  <phoneticPr fontId="50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ignoredErrors>
    <ignoredError sqref="J24:J29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49"/>
  <sheetViews>
    <sheetView showGridLines="0" zoomScale="85" zoomScaleNormal="85" workbookViewId="0">
      <selection activeCell="C20" sqref="C20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5" width="12.7109375" style="8" bestFit="1" customWidth="1"/>
    <col min="6" max="6" width="12.7109375" style="8" customWidth="1"/>
    <col min="7" max="10" width="12.7109375" style="8" bestFit="1" customWidth="1"/>
    <col min="11" max="11" width="12.140625" style="8" bestFit="1" customWidth="1"/>
    <col min="12" max="12" width="13.42578125" style="8" bestFit="1" customWidth="1"/>
    <col min="13" max="13" width="12.7109375" style="8" bestFit="1" customWidth="1"/>
    <col min="14" max="14" width="12.42578125" style="8" bestFit="1" customWidth="1"/>
    <col min="15" max="15" width="13.42578125" style="8" customWidth="1"/>
    <col min="16" max="16" width="14.140625" style="8" customWidth="1"/>
    <col min="17" max="17" width="13.5703125" style="8" customWidth="1"/>
    <col min="18" max="22" width="14.140625" style="8" customWidth="1"/>
    <col min="23" max="23" width="12.5703125" style="8" customWidth="1"/>
    <col min="24" max="24" width="11.28515625" style="8" customWidth="1"/>
    <col min="25" max="25" width="12.140625" style="8" bestFit="1" customWidth="1"/>
    <col min="26" max="28" width="11.28515625" style="8" customWidth="1"/>
    <col min="29" max="30" width="12.140625" style="8" bestFit="1" customWidth="1"/>
    <col min="31" max="31" width="12.140625" style="8" customWidth="1"/>
    <col min="32" max="32" width="12.140625" style="8" bestFit="1" customWidth="1"/>
    <col min="33" max="33" width="13.140625" style="8" customWidth="1"/>
    <col min="34" max="34" width="9.140625" style="8" customWidth="1"/>
    <col min="35" max="16384" width="9.140625" style="8"/>
  </cols>
  <sheetData>
    <row r="1" spans="2:34">
      <c r="AH1" s="61"/>
    </row>
    <row r="2" spans="2:34">
      <c r="B2" s="7" t="s">
        <v>3</v>
      </c>
      <c r="AH2" s="61"/>
    </row>
    <row r="3" spans="2:34">
      <c r="W3" s="61"/>
      <c r="X3" s="61"/>
    </row>
    <row r="4" spans="2:34">
      <c r="C4" s="9" t="s">
        <v>237</v>
      </c>
      <c r="V4" s="61"/>
      <c r="W4" s="61"/>
      <c r="X4" s="61"/>
      <c r="Y4"/>
      <c r="Z4"/>
    </row>
    <row r="5" spans="2:34">
      <c r="D5" s="1"/>
      <c r="E5" s="175">
        <v>2019</v>
      </c>
      <c r="F5" s="175">
        <v>2020</v>
      </c>
      <c r="G5" s="175">
        <v>2021</v>
      </c>
      <c r="H5" s="175">
        <v>2022</v>
      </c>
      <c r="I5" s="175">
        <v>2023</v>
      </c>
      <c r="J5" s="177">
        <v>2024</v>
      </c>
      <c r="K5" s="178"/>
      <c r="L5" s="178"/>
      <c r="M5" s="179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</row>
    <row r="6" spans="2:34">
      <c r="D6" s="1"/>
      <c r="E6" s="176"/>
      <c r="F6" s="176"/>
      <c r="G6" s="176"/>
      <c r="H6" s="176"/>
      <c r="I6" s="176"/>
      <c r="J6" s="137" t="s">
        <v>43</v>
      </c>
      <c r="K6" s="137" t="s">
        <v>44</v>
      </c>
      <c r="L6" s="137" t="s">
        <v>45</v>
      </c>
      <c r="M6" s="137" t="s">
        <v>46</v>
      </c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</row>
    <row r="7" spans="2:34">
      <c r="C7" s="180" t="s">
        <v>21</v>
      </c>
      <c r="D7" s="96" t="s">
        <v>11</v>
      </c>
      <c r="E7" s="90">
        <v>3310498</v>
      </c>
      <c r="F7" s="90">
        <v>1360263</v>
      </c>
      <c r="G7" s="90">
        <v>2211639</v>
      </c>
      <c r="H7" s="90">
        <v>3182141</v>
      </c>
      <c r="I7" s="90">
        <v>4261088</v>
      </c>
      <c r="J7" s="90">
        <v>1352497</v>
      </c>
      <c r="K7" s="90"/>
      <c r="L7" s="90"/>
      <c r="M7" s="90"/>
      <c r="N7" s="38"/>
    </row>
    <row r="8" spans="2:34">
      <c r="C8" s="180"/>
      <c r="D8" s="96" t="s">
        <v>12</v>
      </c>
      <c r="E8" s="91">
        <v>263628</v>
      </c>
      <c r="F8" s="91">
        <v>79446</v>
      </c>
      <c r="G8" s="91">
        <v>126751</v>
      </c>
      <c r="H8" s="91">
        <v>254446</v>
      </c>
      <c r="I8" s="91">
        <v>317727</v>
      </c>
      <c r="J8" s="91">
        <v>101979</v>
      </c>
      <c r="K8" s="91"/>
      <c r="L8" s="91"/>
      <c r="M8" s="91"/>
      <c r="N8" s="39"/>
    </row>
    <row r="9" spans="2:34">
      <c r="C9" s="180"/>
      <c r="D9" s="96" t="s">
        <v>13</v>
      </c>
      <c r="E9" s="91">
        <v>11672</v>
      </c>
      <c r="F9" s="91">
        <v>3616</v>
      </c>
      <c r="G9" s="91">
        <v>6084</v>
      </c>
      <c r="H9" s="91">
        <v>12669</v>
      </c>
      <c r="I9" s="91">
        <v>19415</v>
      </c>
      <c r="J9" s="91">
        <v>5699</v>
      </c>
      <c r="K9" s="91"/>
      <c r="L9" s="91"/>
      <c r="M9" s="91"/>
      <c r="N9" s="38"/>
    </row>
    <row r="10" spans="2:34">
      <c r="C10" s="180"/>
      <c r="D10" s="96" t="s">
        <v>14</v>
      </c>
      <c r="E10" s="91">
        <v>873796</v>
      </c>
      <c r="F10" s="91">
        <v>244178</v>
      </c>
      <c r="G10" s="91">
        <v>289298</v>
      </c>
      <c r="H10" s="91">
        <v>654862</v>
      </c>
      <c r="I10" s="91">
        <v>917873</v>
      </c>
      <c r="J10" s="91">
        <v>332208</v>
      </c>
      <c r="K10" s="91"/>
      <c r="L10" s="91"/>
      <c r="M10" s="91"/>
      <c r="N10" s="38"/>
    </row>
    <row r="11" spans="2:34" ht="15" customHeight="1">
      <c r="C11" s="180"/>
      <c r="D11" s="96" t="s">
        <v>59</v>
      </c>
      <c r="E11" s="92">
        <v>83314</v>
      </c>
      <c r="F11" s="92">
        <v>36728</v>
      </c>
      <c r="G11" s="92">
        <v>74752</v>
      </c>
      <c r="H11" s="92">
        <v>101224</v>
      </c>
      <c r="I11" s="92">
        <v>128642</v>
      </c>
      <c r="J11" s="92">
        <v>32817</v>
      </c>
      <c r="K11" s="92"/>
      <c r="L11" s="92"/>
      <c r="M11" s="92"/>
      <c r="N11" s="38"/>
    </row>
    <row r="12" spans="2:34" ht="15" customHeight="1">
      <c r="C12" s="180"/>
      <c r="D12" s="96" t="s">
        <v>60</v>
      </c>
      <c r="E12" s="92">
        <v>3487698</v>
      </c>
      <c r="F12" s="92">
        <v>1045509</v>
      </c>
      <c r="G12" s="92">
        <v>1821775</v>
      </c>
      <c r="H12" s="92">
        <v>2337283</v>
      </c>
      <c r="I12" s="92">
        <v>2196179</v>
      </c>
      <c r="J12" s="92">
        <v>455201</v>
      </c>
      <c r="K12" s="92"/>
      <c r="L12" s="92"/>
      <c r="M12" s="92"/>
      <c r="N12" s="38"/>
    </row>
    <row r="13" spans="2:34" ht="15" customHeight="1">
      <c r="C13" s="180" t="s">
        <v>20</v>
      </c>
      <c r="D13" s="96" t="s">
        <v>11</v>
      </c>
      <c r="E13" s="109">
        <v>152712</v>
      </c>
      <c r="F13" s="109">
        <v>1088951</v>
      </c>
      <c r="G13" s="109">
        <v>319806</v>
      </c>
      <c r="H13" s="109">
        <v>127452</v>
      </c>
      <c r="I13" s="109">
        <v>170074</v>
      </c>
      <c r="J13" s="109">
        <v>40855</v>
      </c>
      <c r="K13" s="109"/>
      <c r="L13" s="109"/>
      <c r="M13" s="109"/>
    </row>
    <row r="14" spans="2:34">
      <c r="C14" s="180"/>
      <c r="D14" s="96" t="s">
        <v>12</v>
      </c>
      <c r="E14" s="108">
        <v>17378</v>
      </c>
      <c r="F14" s="108">
        <v>70840</v>
      </c>
      <c r="G14" s="108">
        <v>29101</v>
      </c>
      <c r="H14" s="108">
        <v>29965</v>
      </c>
      <c r="I14" s="108">
        <v>28983</v>
      </c>
      <c r="J14" s="108">
        <v>6992</v>
      </c>
      <c r="K14" s="108"/>
      <c r="L14" s="108"/>
      <c r="M14" s="108"/>
    </row>
    <row r="15" spans="2:34">
      <c r="C15" s="180"/>
      <c r="D15" s="96" t="s">
        <v>13</v>
      </c>
      <c r="E15" s="108">
        <v>416</v>
      </c>
      <c r="F15" s="108">
        <v>1530</v>
      </c>
      <c r="G15" s="108">
        <v>750</v>
      </c>
      <c r="H15" s="108">
        <v>601</v>
      </c>
      <c r="I15" s="108">
        <v>977</v>
      </c>
      <c r="J15" s="108">
        <v>154</v>
      </c>
      <c r="K15" s="108"/>
      <c r="L15" s="108"/>
      <c r="M15" s="108"/>
    </row>
    <row r="16" spans="2:34">
      <c r="C16" s="180"/>
      <c r="D16" s="96" t="s">
        <v>14</v>
      </c>
      <c r="E16" s="108">
        <v>55208</v>
      </c>
      <c r="F16" s="108">
        <v>208424</v>
      </c>
      <c r="G16" s="108">
        <v>52543</v>
      </c>
      <c r="H16" s="108">
        <v>40792</v>
      </c>
      <c r="I16" s="108">
        <v>42257</v>
      </c>
      <c r="J16" s="108">
        <v>7851</v>
      </c>
      <c r="K16" s="108"/>
      <c r="L16" s="108"/>
      <c r="M16" s="108"/>
    </row>
    <row r="17" spans="2:24">
      <c r="C17" s="180"/>
      <c r="D17" s="96" t="s">
        <v>59</v>
      </c>
      <c r="E17" s="108">
        <v>2172</v>
      </c>
      <c r="F17" s="108">
        <v>16086</v>
      </c>
      <c r="G17" s="108">
        <v>10083</v>
      </c>
      <c r="H17" s="108">
        <v>4322</v>
      </c>
      <c r="I17" s="108">
        <v>2592</v>
      </c>
      <c r="J17" s="108">
        <v>730</v>
      </c>
      <c r="K17" s="108"/>
      <c r="L17" s="108"/>
      <c r="M17" s="108"/>
    </row>
    <row r="18" spans="2:24">
      <c r="C18" s="180"/>
      <c r="D18" s="96" t="s">
        <v>60</v>
      </c>
      <c r="E18" s="127">
        <v>56002</v>
      </c>
      <c r="F18" s="127">
        <v>307130</v>
      </c>
      <c r="G18" s="127">
        <v>46364</v>
      </c>
      <c r="H18" s="127">
        <v>36648</v>
      </c>
      <c r="I18" s="127">
        <v>28654</v>
      </c>
      <c r="J18" s="127">
        <v>5819</v>
      </c>
      <c r="K18" s="127"/>
      <c r="L18" s="127"/>
      <c r="M18" s="127"/>
    </row>
    <row r="19" spans="2:24">
      <c r="B19" s="26"/>
      <c r="E19" s="38"/>
      <c r="F19" s="38"/>
      <c r="G19" s="38"/>
      <c r="H19" s="38"/>
      <c r="I19" s="38"/>
      <c r="J19" s="38"/>
      <c r="K19" s="38"/>
      <c r="L19" s="38"/>
      <c r="M19" s="38"/>
      <c r="O19" s="38"/>
      <c r="S19" s="38"/>
      <c r="W19" s="61"/>
      <c r="X19" s="61"/>
    </row>
    <row r="20" spans="2:24">
      <c r="B20" s="26"/>
      <c r="C20" s="9" t="s">
        <v>239</v>
      </c>
      <c r="T20" s="38"/>
      <c r="U20" s="38"/>
      <c r="W20" s="61"/>
      <c r="X20" s="61"/>
    </row>
    <row r="21" spans="2:24" s="27" customFormat="1"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8"/>
      <c r="O21" s="8"/>
      <c r="P21" s="8"/>
      <c r="Q21" s="8"/>
      <c r="R21" s="8"/>
      <c r="S21" s="8"/>
      <c r="T21" s="38"/>
      <c r="U21" s="38"/>
      <c r="V21" s="8"/>
      <c r="W21" s="61"/>
      <c r="X21" s="61"/>
    </row>
    <row r="22" spans="2:24" s="27" customFormat="1"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8"/>
      <c r="O22" s="8"/>
      <c r="P22" s="8"/>
      <c r="Q22" s="8"/>
      <c r="R22" s="8"/>
      <c r="S22" s="56"/>
      <c r="T22" s="8"/>
      <c r="U22" s="8"/>
      <c r="V22" s="8"/>
      <c r="W22" s="61"/>
      <c r="X22" s="61"/>
    </row>
    <row r="23" spans="2:24" s="26" customFormat="1">
      <c r="C23" s="41"/>
      <c r="D23" s="41"/>
      <c r="E23" s="41">
        <v>2019</v>
      </c>
      <c r="F23" s="41">
        <v>2020</v>
      </c>
      <c r="G23" s="41">
        <v>2021</v>
      </c>
      <c r="H23" s="41">
        <v>2022</v>
      </c>
      <c r="I23" s="41">
        <v>2023</v>
      </c>
      <c r="J23" s="41">
        <v>2024</v>
      </c>
      <c r="K23" s="41"/>
      <c r="L23" s="41"/>
      <c r="M23" s="41"/>
      <c r="N23" s="27"/>
      <c r="O23" s="27"/>
      <c r="P23" s="27"/>
      <c r="Q23" s="27"/>
      <c r="R23" s="27"/>
      <c r="S23" s="56"/>
      <c r="T23" s="27"/>
      <c r="U23" s="27"/>
      <c r="V23" s="27"/>
      <c r="W23" s="61"/>
      <c r="X23" s="62"/>
    </row>
    <row r="24" spans="2:24" s="26" customFormat="1">
      <c r="C24" s="41"/>
      <c r="D24" s="41" t="s">
        <v>11</v>
      </c>
      <c r="E24" s="43">
        <f t="shared" ref="E24:F29" si="0">E7</f>
        <v>3310498</v>
      </c>
      <c r="F24" s="43">
        <f t="shared" si="0"/>
        <v>1360263</v>
      </c>
      <c r="G24" s="43">
        <f t="shared" ref="G24:I24" si="1">G7</f>
        <v>2211639</v>
      </c>
      <c r="H24" s="43">
        <f t="shared" si="1"/>
        <v>3182141</v>
      </c>
      <c r="I24" s="43">
        <f t="shared" si="1"/>
        <v>4261088</v>
      </c>
      <c r="J24" s="43">
        <f t="shared" ref="J24:J29" si="2">SUM(J7:M7)</f>
        <v>1352497</v>
      </c>
      <c r="K24" s="41"/>
      <c r="L24" s="41"/>
      <c r="M24" s="41"/>
      <c r="N24" s="27"/>
      <c r="O24" s="27"/>
      <c r="P24" s="27"/>
      <c r="Q24" s="27"/>
      <c r="R24" s="27"/>
      <c r="S24" s="56"/>
      <c r="T24" s="27"/>
      <c r="U24" s="27"/>
      <c r="V24" s="27"/>
      <c r="W24" s="61"/>
      <c r="X24" s="62"/>
    </row>
    <row r="25" spans="2:24" s="26" customFormat="1">
      <c r="C25" s="41"/>
      <c r="D25" s="41" t="s">
        <v>12</v>
      </c>
      <c r="E25" s="43">
        <f t="shared" si="0"/>
        <v>263628</v>
      </c>
      <c r="F25" s="43">
        <f t="shared" si="0"/>
        <v>79446</v>
      </c>
      <c r="G25" s="43">
        <f t="shared" ref="G25:I25" si="3">G8</f>
        <v>126751</v>
      </c>
      <c r="H25" s="43">
        <f t="shared" si="3"/>
        <v>254446</v>
      </c>
      <c r="I25" s="43">
        <f t="shared" si="3"/>
        <v>317727</v>
      </c>
      <c r="J25" s="43">
        <f t="shared" si="2"/>
        <v>101979</v>
      </c>
      <c r="K25" s="41"/>
      <c r="L25" s="41"/>
      <c r="M25" s="41"/>
      <c r="O25" s="41"/>
      <c r="P25" s="41"/>
      <c r="Q25" s="41"/>
      <c r="R25" s="41"/>
      <c r="S25" s="41"/>
      <c r="W25" s="62"/>
    </row>
    <row r="26" spans="2:24" s="26" customFormat="1">
      <c r="C26" s="41"/>
      <c r="D26" s="41" t="s">
        <v>13</v>
      </c>
      <c r="E26" s="43">
        <f t="shared" si="0"/>
        <v>11672</v>
      </c>
      <c r="F26" s="43">
        <f t="shared" si="0"/>
        <v>3616</v>
      </c>
      <c r="G26" s="43">
        <f t="shared" ref="G26:I26" si="4">G9</f>
        <v>6084</v>
      </c>
      <c r="H26" s="43">
        <f t="shared" si="4"/>
        <v>12669</v>
      </c>
      <c r="I26" s="43">
        <f t="shared" si="4"/>
        <v>19415</v>
      </c>
      <c r="J26" s="43">
        <f t="shared" si="2"/>
        <v>5699</v>
      </c>
      <c r="K26" s="41"/>
      <c r="L26" s="41"/>
      <c r="M26" s="41"/>
      <c r="O26" s="41"/>
      <c r="P26" s="41"/>
      <c r="Q26" s="41"/>
      <c r="R26" s="41"/>
      <c r="S26" s="41"/>
      <c r="W26" s="62"/>
    </row>
    <row r="27" spans="2:24" s="26" customFormat="1">
      <c r="C27" s="41"/>
      <c r="D27" s="41" t="s">
        <v>14</v>
      </c>
      <c r="E27" s="43">
        <f t="shared" si="0"/>
        <v>873796</v>
      </c>
      <c r="F27" s="43">
        <f t="shared" si="0"/>
        <v>244178</v>
      </c>
      <c r="G27" s="43">
        <f t="shared" ref="G27:I27" si="5">G10</f>
        <v>289298</v>
      </c>
      <c r="H27" s="43">
        <f t="shared" si="5"/>
        <v>654862</v>
      </c>
      <c r="I27" s="43">
        <f t="shared" si="5"/>
        <v>917873</v>
      </c>
      <c r="J27" s="43">
        <f t="shared" si="2"/>
        <v>332208</v>
      </c>
      <c r="K27" s="41"/>
      <c r="L27" s="41"/>
      <c r="M27" s="41"/>
      <c r="O27" s="41"/>
      <c r="P27" s="41"/>
      <c r="Q27" s="41"/>
      <c r="R27" s="41"/>
      <c r="S27" s="41"/>
    </row>
    <row r="28" spans="2:24" s="26" customFormat="1">
      <c r="C28" s="41"/>
      <c r="D28" s="41" t="s">
        <v>59</v>
      </c>
      <c r="E28" s="43">
        <f t="shared" si="0"/>
        <v>83314</v>
      </c>
      <c r="F28" s="43">
        <f t="shared" si="0"/>
        <v>36728</v>
      </c>
      <c r="G28" s="43">
        <f t="shared" ref="G28:I28" si="6">G11</f>
        <v>74752</v>
      </c>
      <c r="H28" s="43">
        <f t="shared" si="6"/>
        <v>101224</v>
      </c>
      <c r="I28" s="43">
        <f t="shared" si="6"/>
        <v>128642</v>
      </c>
      <c r="J28" s="43">
        <f t="shared" si="2"/>
        <v>32817</v>
      </c>
      <c r="K28" s="41"/>
      <c r="L28" s="41"/>
      <c r="M28" s="41"/>
      <c r="N28" s="41"/>
      <c r="O28" s="41" t="s">
        <v>137</v>
      </c>
      <c r="P28" s="41"/>
      <c r="Q28" s="41"/>
      <c r="R28" s="41"/>
      <c r="S28" s="41"/>
    </row>
    <row r="29" spans="2:24" s="26" customFormat="1">
      <c r="C29" s="41"/>
      <c r="D29" s="41" t="s">
        <v>60</v>
      </c>
      <c r="E29" s="43">
        <f t="shared" si="0"/>
        <v>3487698</v>
      </c>
      <c r="F29" s="43">
        <f t="shared" si="0"/>
        <v>1045509</v>
      </c>
      <c r="G29" s="43">
        <f t="shared" ref="G29:I29" si="7">G12</f>
        <v>1821775</v>
      </c>
      <c r="H29" s="43">
        <f t="shared" si="7"/>
        <v>2337283</v>
      </c>
      <c r="I29" s="43">
        <f t="shared" si="7"/>
        <v>2196179</v>
      </c>
      <c r="J29" s="43">
        <f t="shared" si="2"/>
        <v>455201</v>
      </c>
      <c r="K29" s="41"/>
      <c r="L29" s="41"/>
      <c r="M29" s="41"/>
      <c r="N29" s="41"/>
      <c r="O29" s="41"/>
      <c r="P29" s="41"/>
      <c r="Q29" s="41"/>
      <c r="R29" s="41"/>
      <c r="S29" s="41"/>
    </row>
    <row r="30" spans="2:24" s="26" customFormat="1"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1"/>
      <c r="O30" s="41"/>
      <c r="P30" s="41"/>
      <c r="Q30" s="41"/>
      <c r="R30" s="41"/>
      <c r="S30" s="41"/>
    </row>
    <row r="31" spans="2:24" s="26" customFormat="1">
      <c r="C31" s="56"/>
      <c r="D31" s="56"/>
      <c r="E31" s="56"/>
      <c r="F31" s="56"/>
      <c r="G31" s="56"/>
      <c r="H31" s="56"/>
      <c r="I31" s="56"/>
      <c r="J31" s="56"/>
      <c r="K31" s="153"/>
      <c r="L31" s="153"/>
      <c r="M31" s="153"/>
      <c r="N31" s="41"/>
      <c r="O31" s="41"/>
      <c r="P31" s="41"/>
      <c r="Q31" s="41"/>
      <c r="R31" s="41"/>
      <c r="S31" s="41"/>
      <c r="T31" s="26" t="s">
        <v>160</v>
      </c>
    </row>
    <row r="32" spans="2:24" s="26" customFormat="1">
      <c r="D32" s="146"/>
      <c r="E32" s="146"/>
      <c r="F32" s="146"/>
      <c r="G32" s="146"/>
      <c r="H32" s="147"/>
      <c r="I32" s="147"/>
      <c r="J32" s="147"/>
      <c r="K32" s="40"/>
      <c r="L32" s="40"/>
      <c r="M32" s="40"/>
      <c r="N32" s="43"/>
      <c r="O32" s="41"/>
      <c r="P32" s="41"/>
      <c r="Q32" s="41"/>
      <c r="R32" s="41"/>
      <c r="S32" s="41"/>
      <c r="T32" s="26">
        <v>237476</v>
      </c>
    </row>
    <row r="33" spans="3:23" s="26" customFormat="1">
      <c r="D33" s="146"/>
      <c r="E33" s="146"/>
      <c r="F33" s="146"/>
      <c r="G33" s="146"/>
      <c r="H33" s="147"/>
      <c r="I33" s="147"/>
      <c r="J33" s="147"/>
      <c r="K33" s="40"/>
      <c r="L33" s="40"/>
      <c r="M33" s="40"/>
      <c r="N33" s="43"/>
      <c r="O33" s="41"/>
      <c r="P33" s="41"/>
      <c r="Q33" s="41"/>
      <c r="R33" s="41"/>
      <c r="S33" s="41"/>
      <c r="T33" s="26">
        <v>18160</v>
      </c>
    </row>
    <row r="34" spans="3:23" s="26" customFormat="1">
      <c r="D34" s="146"/>
      <c r="E34" s="146"/>
      <c r="F34" s="146"/>
      <c r="G34" s="146"/>
      <c r="H34" s="147"/>
      <c r="I34" s="147"/>
      <c r="J34" s="147"/>
      <c r="K34" s="40"/>
      <c r="L34" s="40"/>
      <c r="M34" s="40"/>
      <c r="N34" s="43"/>
      <c r="O34" s="41"/>
      <c r="P34" s="41"/>
      <c r="Q34" s="41"/>
      <c r="R34" s="41"/>
      <c r="S34" s="41"/>
      <c r="T34" s="26">
        <v>1115</v>
      </c>
    </row>
    <row r="35" spans="3:23" s="26" customFormat="1">
      <c r="E35" s="41"/>
      <c r="F35" s="41"/>
      <c r="G35" s="41"/>
      <c r="H35" s="40"/>
      <c r="I35" s="40"/>
      <c r="J35" s="40"/>
      <c r="K35" s="40"/>
      <c r="L35" s="40"/>
      <c r="M35" s="40"/>
      <c r="N35" s="43"/>
      <c r="O35" s="41"/>
      <c r="P35" s="41"/>
      <c r="Q35" s="41"/>
      <c r="R35" s="41"/>
      <c r="S35" s="41"/>
      <c r="T35" s="26">
        <v>20202</v>
      </c>
    </row>
    <row r="36" spans="3:23" s="26" customFormat="1">
      <c r="E36" s="41"/>
      <c r="F36" s="41"/>
      <c r="G36" s="41"/>
      <c r="H36" s="40"/>
      <c r="I36" s="40"/>
      <c r="J36" s="40"/>
      <c r="K36" s="40"/>
      <c r="L36" s="40"/>
      <c r="M36" s="40"/>
      <c r="N36" s="43"/>
      <c r="O36" s="41"/>
      <c r="P36" s="41"/>
      <c r="Q36" s="41"/>
      <c r="R36" s="41"/>
      <c r="S36" s="41"/>
      <c r="T36" s="26">
        <v>11594</v>
      </c>
    </row>
    <row r="37" spans="3:23" s="27" customFormat="1">
      <c r="C37" s="26"/>
      <c r="D37" s="26"/>
      <c r="E37" s="41"/>
      <c r="F37" s="41"/>
      <c r="G37" s="41"/>
      <c r="H37" s="40"/>
      <c r="I37" s="40"/>
      <c r="J37" s="40"/>
      <c r="K37" s="40"/>
      <c r="L37" s="40"/>
      <c r="M37" s="40"/>
      <c r="N37" s="43"/>
      <c r="O37" s="41"/>
      <c r="P37" s="41"/>
      <c r="Q37" s="41"/>
      <c r="R37" s="41"/>
      <c r="S37" s="41"/>
      <c r="T37" s="26">
        <v>106807</v>
      </c>
      <c r="U37" s="26"/>
      <c r="V37" s="26"/>
      <c r="W37" s="26"/>
    </row>
    <row r="38" spans="3:23" s="27" customFormat="1">
      <c r="C38" s="26"/>
      <c r="D38" s="26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26"/>
      <c r="U38" s="26"/>
      <c r="V38" s="26"/>
      <c r="W38" s="26"/>
    </row>
    <row r="39" spans="3:23" s="27" customFormat="1"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</row>
    <row r="40" spans="3:23" s="27" customFormat="1">
      <c r="E40" s="56"/>
      <c r="F40" s="56"/>
      <c r="G40" s="56"/>
      <c r="H40" s="56"/>
      <c r="I40" s="56"/>
      <c r="J40" s="56"/>
      <c r="K40" s="56"/>
      <c r="L40" s="56"/>
      <c r="M40" s="56"/>
      <c r="N40" s="56"/>
    </row>
    <row r="41" spans="3:23" s="27" customFormat="1">
      <c r="E41" s="56"/>
      <c r="F41" s="56"/>
      <c r="G41" s="56"/>
      <c r="H41" s="56"/>
      <c r="I41" s="56"/>
      <c r="J41" s="56"/>
      <c r="K41" s="56"/>
      <c r="L41" s="56"/>
      <c r="M41" s="56"/>
      <c r="N41" s="56"/>
    </row>
    <row r="42" spans="3:23" s="27" customFormat="1"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3:23" s="27" customFormat="1"/>
    <row r="44" spans="3:23" s="27" customFormat="1"/>
    <row r="45" spans="3:23" s="27" customFormat="1"/>
    <row r="46" spans="3:23" s="27" customFormat="1"/>
    <row r="47" spans="3:23" s="27" customFormat="1">
      <c r="G47" s="38"/>
      <c r="H47" s="8"/>
      <c r="I47" s="8"/>
      <c r="J47" s="8"/>
      <c r="K47" s="38"/>
      <c r="L47" s="8"/>
      <c r="M47" s="8"/>
      <c r="N47" s="8"/>
      <c r="O47" s="38"/>
      <c r="P47" s="8"/>
      <c r="Q47" s="8"/>
      <c r="R47" s="8"/>
      <c r="S47" s="38"/>
    </row>
    <row r="48" spans="3:23">
      <c r="C48" s="27"/>
      <c r="D48" s="27"/>
      <c r="E48" s="27"/>
      <c r="F48" s="27"/>
      <c r="G48" s="38"/>
      <c r="K48" s="38"/>
      <c r="O48" s="38"/>
      <c r="S48" s="38"/>
      <c r="T48" s="27"/>
      <c r="U48" s="27"/>
      <c r="V48" s="27"/>
      <c r="W48" s="27"/>
    </row>
    <row r="49" spans="14:33">
      <c r="N49" s="27"/>
      <c r="O49" s="27"/>
      <c r="P49" s="27"/>
      <c r="Q49" s="38"/>
      <c r="U49" s="38"/>
      <c r="Y49" s="38"/>
      <c r="AC49" s="38"/>
      <c r="AD49" s="27"/>
      <c r="AE49" s="27"/>
      <c r="AF49" s="27"/>
      <c r="AG49" s="27"/>
    </row>
  </sheetData>
  <sheetProtection algorithmName="SHA-512" hashValue="88fp4lRQCx1C8sjXVKJfc28g6MPRXu2f95rA8cX7nJQMWCdmDizAr4Lqc0lpFWAEfQP5FN0gVrBmH0lux2ZQ3Q==" saltValue="tGXdvlOJKW14urBDgci1S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I5:I6"/>
    <mergeCell ref="C7:C12"/>
    <mergeCell ref="C13:C18"/>
    <mergeCell ref="E5:E6"/>
    <mergeCell ref="G5:G6"/>
    <mergeCell ref="H5:H6"/>
    <mergeCell ref="F5:F6"/>
  </mergeCells>
  <phoneticPr fontId="50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1" t="s">
        <v>183</v>
      </c>
      <c r="C1" s="181"/>
      <c r="D1" s="181"/>
      <c r="E1" s="181"/>
    </row>
    <row r="2" spans="1:9">
      <c r="B2" s="76">
        <v>2019</v>
      </c>
      <c r="C2" s="76">
        <v>2020</v>
      </c>
      <c r="D2" s="76">
        <v>2021</v>
      </c>
    </row>
    <row r="3" spans="1:9">
      <c r="A3" t="s">
        <v>184</v>
      </c>
      <c r="B3" s="73">
        <f>SUM('4. Podróżni OT'!G7:G12)</f>
        <v>4530299</v>
      </c>
      <c r="C3" s="73">
        <f>SUM('4. Podróżni OT'!H7:H12)</f>
        <v>6542625</v>
      </c>
      <c r="D3" s="73">
        <f>SUM('4. Podróżni OT'!I7:I12)</f>
        <v>7840924</v>
      </c>
    </row>
    <row r="4" spans="1:9" ht="15" customHeight="1">
      <c r="A4" t="s">
        <v>192</v>
      </c>
      <c r="B4" s="73">
        <f>SUM('4. Podróżni OT'!G13:G18)</f>
        <v>458647</v>
      </c>
      <c r="C4" s="73">
        <f>SUM('4. Podróżni OT'!H13:H18)</f>
        <v>239780</v>
      </c>
      <c r="D4" s="73">
        <f>SUM('4. Podróżni OT'!I13:I18)</f>
        <v>273537</v>
      </c>
      <c r="I4" s="71"/>
    </row>
    <row r="5" spans="1:9">
      <c r="A5" t="s">
        <v>185</v>
      </c>
      <c r="B5" s="74">
        <f t="shared" ref="B5:D5" si="0">B3-B4</f>
        <v>4071652</v>
      </c>
      <c r="C5" s="74">
        <f t="shared" si="0"/>
        <v>6302845</v>
      </c>
      <c r="D5" s="74">
        <f t="shared" si="0"/>
        <v>7567387</v>
      </c>
    </row>
    <row r="6" spans="1:9">
      <c r="A6" t="s">
        <v>193</v>
      </c>
      <c r="B6" s="72">
        <f t="shared" ref="B6:D6" si="1">B3/1000000</f>
        <v>4.5302990000000003</v>
      </c>
      <c r="C6" s="72">
        <f t="shared" si="1"/>
        <v>6.5426250000000001</v>
      </c>
      <c r="D6" s="72">
        <f t="shared" si="1"/>
        <v>7.8409240000000002</v>
      </c>
      <c r="E6" t="s">
        <v>193</v>
      </c>
    </row>
    <row r="7" spans="1:9">
      <c r="A7" t="s">
        <v>194</v>
      </c>
      <c r="B7" s="72">
        <f>B5/1000000</f>
        <v>4.0716520000000003</v>
      </c>
      <c r="C7" s="72">
        <f t="shared" ref="C7:D7" si="2">C5/1000000</f>
        <v>6.3028449999999996</v>
      </c>
      <c r="D7" s="72">
        <f t="shared" si="2"/>
        <v>7.5673870000000001</v>
      </c>
      <c r="E7" t="s">
        <v>194</v>
      </c>
    </row>
    <row r="8" spans="1:9">
      <c r="B8" s="72"/>
      <c r="C8" s="72"/>
      <c r="D8" s="72"/>
    </row>
    <row r="9" spans="1:9">
      <c r="A9" t="s">
        <v>186</v>
      </c>
      <c r="B9" s="76" t="s">
        <v>189</v>
      </c>
      <c r="C9" s="76" t="s">
        <v>188</v>
      </c>
      <c r="D9" s="76" t="s">
        <v>187</v>
      </c>
    </row>
    <row r="10" spans="1:9">
      <c r="A10" t="s">
        <v>193</v>
      </c>
      <c r="B10" s="71"/>
      <c r="C10" s="71">
        <f t="shared" ref="C10" si="3">C3/B3-1</f>
        <v>0.44419275637215105</v>
      </c>
      <c r="D10" s="71">
        <f>D3/C3-1</f>
        <v>0.19843701878068809</v>
      </c>
    </row>
    <row r="11" spans="1:9">
      <c r="A11" t="s">
        <v>194</v>
      </c>
      <c r="B11" s="71"/>
      <c r="C11" s="71">
        <f>C5/B5-1</f>
        <v>0.54798224406211538</v>
      </c>
      <c r="D11" s="71">
        <f>D5/C5-1</f>
        <v>0.2006303502624609</v>
      </c>
    </row>
    <row r="12" spans="1:9" ht="15" customHeight="1">
      <c r="D12" s="76" t="s">
        <v>191</v>
      </c>
    </row>
    <row r="13" spans="1:9">
      <c r="A13" t="s">
        <v>193</v>
      </c>
      <c r="D13" s="71">
        <f>D3/B3-1</f>
        <v>0.73077406149130564</v>
      </c>
    </row>
    <row r="14" spans="1:9">
      <c r="A14" t="s">
        <v>194</v>
      </c>
      <c r="D14" s="71">
        <f>D5/B5-1</f>
        <v>0.85855446388836776</v>
      </c>
    </row>
    <row r="15" spans="1:9">
      <c r="B15" s="181" t="s">
        <v>190</v>
      </c>
      <c r="C15" s="181"/>
      <c r="D15" s="181"/>
      <c r="E15" s="181"/>
    </row>
    <row r="16" spans="1:9">
      <c r="B16" s="76">
        <v>2019</v>
      </c>
      <c r="C16" s="76">
        <v>2020</v>
      </c>
      <c r="D16" s="76">
        <v>2021</v>
      </c>
    </row>
    <row r="17" spans="1:26">
      <c r="A17" t="s">
        <v>184</v>
      </c>
      <c r="B17" s="73">
        <f>SUM('3. Umowy OT'!E7:E12)</f>
        <v>2713042</v>
      </c>
      <c r="C17" s="73">
        <f>SUM('3. Umowy OT'!G7:H12)</f>
        <v>3979826</v>
      </c>
      <c r="D17" s="73">
        <f>SUM('3. Umowy OT'!I7:I12)</f>
        <v>2714410</v>
      </c>
    </row>
    <row r="18" spans="1:26">
      <c r="A18" t="s">
        <v>192</v>
      </c>
      <c r="B18" s="73">
        <f>SUM('3. Umowy OT'!E13:E18)</f>
        <v>115860</v>
      </c>
      <c r="C18" s="73">
        <f>SUM('3. Umowy OT'!G13:H18)</f>
        <v>289214</v>
      </c>
      <c r="D18" s="73">
        <f>SUM('3. Umowy OT'!I13:I18)</f>
        <v>120309</v>
      </c>
    </row>
    <row r="19" spans="1:26">
      <c r="A19" t="s">
        <v>185</v>
      </c>
      <c r="B19" s="74">
        <f t="shared" ref="B19" si="4">B17-B18</f>
        <v>2597182</v>
      </c>
      <c r="C19" s="74">
        <f t="shared" ref="C19" si="5">C17-C18</f>
        <v>3690612</v>
      </c>
      <c r="D19" s="74">
        <f t="shared" ref="D19" si="6">D17-D18</f>
        <v>2594101</v>
      </c>
    </row>
    <row r="20" spans="1:26">
      <c r="A20" t="s">
        <v>193</v>
      </c>
      <c r="B20" s="72">
        <f t="shared" ref="B20:D20" si="7">B17/1000000</f>
        <v>2.7130420000000002</v>
      </c>
      <c r="C20" s="72">
        <f t="shared" si="7"/>
        <v>3.9798260000000001</v>
      </c>
      <c r="D20" s="72">
        <f t="shared" si="7"/>
        <v>2.71441</v>
      </c>
    </row>
    <row r="21" spans="1:26">
      <c r="A21" t="s">
        <v>194</v>
      </c>
      <c r="B21" s="72">
        <f>B19/1000000</f>
        <v>2.5971820000000001</v>
      </c>
      <c r="C21" s="72">
        <f t="shared" ref="C21:D21" si="8">C19/1000000</f>
        <v>3.6906119999999998</v>
      </c>
      <c r="D21" s="72">
        <f t="shared" si="8"/>
        <v>2.5941010000000002</v>
      </c>
    </row>
    <row r="22" spans="1:26">
      <c r="B22" s="72"/>
      <c r="C22" s="72"/>
      <c r="D22" s="72"/>
    </row>
    <row r="23" spans="1:26">
      <c r="A23" t="s">
        <v>186</v>
      </c>
      <c r="B23" s="76" t="s">
        <v>189</v>
      </c>
      <c r="C23" s="76" t="s">
        <v>188</v>
      </c>
      <c r="D23" s="76" t="s">
        <v>187</v>
      </c>
    </row>
    <row r="24" spans="1:26">
      <c r="A24" t="s">
        <v>193</v>
      </c>
      <c r="B24" s="71"/>
      <c r="C24" s="71">
        <f t="shared" ref="C24" si="9">C17/B17-1</f>
        <v>0.46692384415722277</v>
      </c>
      <c r="D24" s="71">
        <f>D17/C17-1</f>
        <v>-0.31795761925270105</v>
      </c>
      <c r="E24" s="71"/>
    </row>
    <row r="25" spans="1:26">
      <c r="A25" t="s">
        <v>194</v>
      </c>
      <c r="B25" s="71"/>
      <c r="C25" s="71">
        <f>C19/B19-1</f>
        <v>0.42100630606557421</v>
      </c>
      <c r="D25" s="71">
        <f>D19/C19-1</f>
        <v>-0.29710817609653906</v>
      </c>
      <c r="E25" s="71"/>
    </row>
    <row r="26" spans="1:26">
      <c r="D26" s="76" t="s">
        <v>191</v>
      </c>
      <c r="E26" s="71"/>
    </row>
    <row r="27" spans="1:26">
      <c r="A27" t="s">
        <v>193</v>
      </c>
      <c r="D27" s="71">
        <f>D17/B17-1</f>
        <v>5.0423104397201435E-4</v>
      </c>
      <c r="E27" s="71"/>
    </row>
    <row r="28" spans="1:26">
      <c r="A28" t="s">
        <v>194</v>
      </c>
      <c r="D28" s="71">
        <f>D19/B19-1</f>
        <v>-1.1862857512489056E-3</v>
      </c>
      <c r="E28" s="75"/>
    </row>
    <row r="29" spans="1:26">
      <c r="D29" t="s">
        <v>184</v>
      </c>
      <c r="T29" s="181" t="s">
        <v>183</v>
      </c>
      <c r="U29" s="181"/>
      <c r="V29" s="181"/>
      <c r="W29" s="181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6">
        <v>2018</v>
      </c>
      <c r="U30" s="76">
        <v>2019</v>
      </c>
      <c r="V30" s="76">
        <v>2020</v>
      </c>
      <c r="W30" s="76">
        <v>2021</v>
      </c>
      <c r="X30" s="76">
        <v>2019</v>
      </c>
      <c r="Y30" s="76">
        <v>2020</v>
      </c>
      <c r="Z30" s="76">
        <v>2021</v>
      </c>
    </row>
    <row r="31" spans="1:26">
      <c r="B31" s="182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6">
        <f>SUM(F31:I31)-SUM(F37:I37)</f>
        <v>3157688</v>
      </c>
      <c r="V31" s="66">
        <f>SUM(J31:M31)-SUM(J37:M37)</f>
        <v>271283</v>
      </c>
      <c r="W31" s="66">
        <f>SUM(N31:Q31)-SUM(N37:Q37)</f>
        <v>1890023</v>
      </c>
      <c r="X31" s="79">
        <f>U31/$U$37</f>
        <v>0.4099973940909617</v>
      </c>
      <c r="Y31" s="79">
        <f>V31/$V$37</f>
        <v>0.25264205836555581</v>
      </c>
      <c r="Z31" s="79">
        <f t="shared" ref="Z31:Z36" si="10">W31/$W$37</f>
        <v>0.47921840176269087</v>
      </c>
    </row>
    <row r="32" spans="1:26">
      <c r="B32" s="182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6">
        <f t="shared" ref="U32:U36" si="11">SUM(F32:I32)-SUM(F38:I38)</f>
        <v>244322</v>
      </c>
      <c r="V32" s="66">
        <f t="shared" ref="V32:V36" si="12">SUM(J32:M32)-SUM(J38:M38)</f>
        <v>10412</v>
      </c>
      <c r="W32" s="66">
        <f t="shared" ref="W32:W36" si="13">SUM(N32:Q32)-SUM(N38:Q38)</f>
        <v>96377</v>
      </c>
      <c r="X32" s="79">
        <f t="shared" ref="X32:X36" si="14">U32/$U$37</f>
        <v>3.1723014851084697E-2</v>
      </c>
      <c r="Y32" s="79">
        <f t="shared" ref="Y32:Y36" si="15">V32/$V$37</f>
        <v>9.6965497716486743E-3</v>
      </c>
      <c r="Z32" s="79">
        <f t="shared" si="10"/>
        <v>2.443654490272492E-2</v>
      </c>
    </row>
    <row r="33" spans="2:26">
      <c r="B33" s="182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6">
        <f t="shared" si="11"/>
        <v>11088</v>
      </c>
      <c r="V33" s="66">
        <f t="shared" si="12"/>
        <v>1958</v>
      </c>
      <c r="W33" s="66">
        <f t="shared" si="13"/>
        <v>4903</v>
      </c>
      <c r="X33" s="79">
        <f t="shared" si="14"/>
        <v>1.439677100993063E-3</v>
      </c>
      <c r="Y33" s="79">
        <f t="shared" si="15"/>
        <v>1.8234579766507975E-3</v>
      </c>
      <c r="Z33" s="79">
        <f t="shared" si="10"/>
        <v>1.2431636143276951E-3</v>
      </c>
    </row>
    <row r="34" spans="2:26">
      <c r="B34" s="182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6">
        <f t="shared" si="11"/>
        <v>815027</v>
      </c>
      <c r="V34" s="66">
        <f t="shared" si="12"/>
        <v>42583</v>
      </c>
      <c r="W34" s="66">
        <f t="shared" si="13"/>
        <v>229084</v>
      </c>
      <c r="X34" s="79">
        <f t="shared" si="14"/>
        <v>0.10582392754248496</v>
      </c>
      <c r="Y34" s="79">
        <f t="shared" si="15"/>
        <v>3.9656951491175131E-2</v>
      </c>
      <c r="Z34" s="79">
        <f t="shared" si="10"/>
        <v>5.8084620319120074E-2</v>
      </c>
    </row>
    <row r="35" spans="2:26">
      <c r="B35" s="182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6">
        <f t="shared" si="11"/>
        <v>78066</v>
      </c>
      <c r="V35" s="66">
        <f t="shared" si="12"/>
        <v>19622</v>
      </c>
      <c r="W35" s="66">
        <f t="shared" si="13"/>
        <v>59077</v>
      </c>
      <c r="X35" s="79">
        <f t="shared" si="14"/>
        <v>1.013616816072551E-2</v>
      </c>
      <c r="Y35" s="79">
        <f t="shared" si="15"/>
        <v>1.827369377826453E-2</v>
      </c>
      <c r="Z35" s="79">
        <f t="shared" si="10"/>
        <v>1.4979069313407556E-2</v>
      </c>
    </row>
    <row r="36" spans="2:26">
      <c r="B36" s="182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6">
        <f t="shared" si="11"/>
        <v>3395536</v>
      </c>
      <c r="V36" s="66">
        <f t="shared" si="12"/>
        <v>727926</v>
      </c>
      <c r="W36" s="66">
        <f t="shared" si="13"/>
        <v>1664506</v>
      </c>
      <c r="X36" s="79">
        <f t="shared" si="14"/>
        <v>0.44087981825375011</v>
      </c>
      <c r="Y36" s="79">
        <f t="shared" si="15"/>
        <v>0.67790728861670502</v>
      </c>
      <c r="Z36" s="79">
        <f t="shared" si="10"/>
        <v>0.42203820008772885</v>
      </c>
    </row>
    <row r="37" spans="2:26">
      <c r="B37" s="182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6">
        <f>SUM(U31:U36)</f>
        <v>7701727</v>
      </c>
      <c r="V37" s="66">
        <f t="shared" ref="V37:W37" si="16">SUM(V31:V36)</f>
        <v>1073784</v>
      </c>
      <c r="W37" s="66">
        <f t="shared" si="16"/>
        <v>3943970</v>
      </c>
    </row>
    <row r="38" spans="2:26">
      <c r="B38" s="182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82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82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82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82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81" t="s">
        <v>183</v>
      </c>
      <c r="U42" s="181"/>
      <c r="V42" s="181"/>
      <c r="W42" s="181"/>
    </row>
    <row r="43" spans="2:26">
      <c r="T43" s="76">
        <v>2018</v>
      </c>
      <c r="U43" s="76">
        <v>2019</v>
      </c>
      <c r="V43" s="76">
        <v>2020</v>
      </c>
      <c r="W43" s="76">
        <v>2021</v>
      </c>
      <c r="X43" s="76">
        <v>2019</v>
      </c>
      <c r="Y43" s="76">
        <v>2020</v>
      </c>
      <c r="Z43" s="76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8">
        <f>U31/1000000</f>
        <v>3.1576879999999998</v>
      </c>
      <c r="V44" s="68">
        <f t="shared" ref="V44:W44" si="18">V31/1000000</f>
        <v>0.271283</v>
      </c>
      <c r="W44" s="78">
        <f t="shared" si="18"/>
        <v>1.890023</v>
      </c>
      <c r="X44" s="79">
        <f>U44/$U$50</f>
        <v>0.4099973940909617</v>
      </c>
      <c r="Y44" s="79">
        <f>V44/$V$50</f>
        <v>0.25264205836555587</v>
      </c>
      <c r="Z44" s="79">
        <f>W44/$W$50</f>
        <v>0.47921840176269087</v>
      </c>
    </row>
    <row r="45" spans="2:26">
      <c r="S45" s="10" t="s">
        <v>12</v>
      </c>
      <c r="U45" s="68">
        <f t="shared" ref="U45:W45" si="19">U32/1000000</f>
        <v>0.24432200000000001</v>
      </c>
      <c r="V45" s="68">
        <f t="shared" si="19"/>
        <v>1.0411999999999999E-2</v>
      </c>
      <c r="W45" s="68">
        <f t="shared" si="19"/>
        <v>9.6377000000000004E-2</v>
      </c>
      <c r="X45" s="79">
        <f t="shared" ref="X45:X49" si="20">U45/$U$50</f>
        <v>3.1723014851084703E-2</v>
      </c>
      <c r="Y45" s="79">
        <f t="shared" ref="Y45:Y49" si="21">V45/$V$50</f>
        <v>9.6965497716486743E-3</v>
      </c>
      <c r="Z45" s="79">
        <f t="shared" ref="Z45:Z49" si="22">W45/$W$50</f>
        <v>2.443654490272492E-2</v>
      </c>
    </row>
    <row r="46" spans="2:26">
      <c r="S46" s="10" t="s">
        <v>13</v>
      </c>
      <c r="U46" s="68">
        <f t="shared" ref="U46:W46" si="23">U33/1000000</f>
        <v>1.1088000000000001E-2</v>
      </c>
      <c r="V46" s="68">
        <f t="shared" si="23"/>
        <v>1.9580000000000001E-3</v>
      </c>
      <c r="W46" s="68">
        <f t="shared" si="23"/>
        <v>4.9030000000000002E-3</v>
      </c>
      <c r="X46" s="79">
        <f t="shared" si="20"/>
        <v>1.4396771009930632E-3</v>
      </c>
      <c r="Y46" s="79">
        <f t="shared" si="21"/>
        <v>1.8234579766507979E-3</v>
      </c>
      <c r="Z46" s="79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8">
        <f t="shared" ref="U47:W47" si="24">U34/1000000</f>
        <v>0.81502699999999995</v>
      </c>
      <c r="V47" s="68">
        <f t="shared" si="24"/>
        <v>4.2583000000000003E-2</v>
      </c>
      <c r="W47" s="68">
        <f t="shared" si="24"/>
        <v>0.22908400000000001</v>
      </c>
      <c r="X47" s="79">
        <f t="shared" si="20"/>
        <v>0.10582392754248496</v>
      </c>
      <c r="Y47" s="79">
        <f t="shared" si="21"/>
        <v>3.9656951491175145E-2</v>
      </c>
      <c r="Z47" s="79">
        <f t="shared" si="22"/>
        <v>5.8084620319120074E-2</v>
      </c>
    </row>
    <row r="48" spans="2:26" ht="15.75" thickBot="1">
      <c r="C48" s="19"/>
      <c r="S48" s="10" t="s">
        <v>59</v>
      </c>
      <c r="U48" s="68">
        <f t="shared" ref="U48:W48" si="25">U35/1000000</f>
        <v>7.8065999999999997E-2</v>
      </c>
      <c r="V48" s="68">
        <f t="shared" si="25"/>
        <v>1.9622000000000001E-2</v>
      </c>
      <c r="W48" s="68">
        <f t="shared" si="25"/>
        <v>5.9076999999999998E-2</v>
      </c>
      <c r="X48" s="79">
        <f t="shared" si="20"/>
        <v>1.013616816072551E-2</v>
      </c>
      <c r="Y48" s="79">
        <f t="shared" si="21"/>
        <v>1.8273693778264533E-2</v>
      </c>
      <c r="Z48" s="79">
        <f t="shared" si="22"/>
        <v>1.4979069313407554E-2</v>
      </c>
    </row>
    <row r="49" spans="2:26">
      <c r="C49" s="185" t="s">
        <v>22</v>
      </c>
      <c r="D49" s="187" t="s">
        <v>23</v>
      </c>
      <c r="E49" s="187" t="s">
        <v>24</v>
      </c>
      <c r="F49" s="187" t="s">
        <v>25</v>
      </c>
      <c r="G49" s="187" t="s">
        <v>26</v>
      </c>
      <c r="H49" s="187" t="s">
        <v>27</v>
      </c>
      <c r="I49" s="187" t="s">
        <v>28</v>
      </c>
      <c r="J49" s="187" t="s">
        <v>29</v>
      </c>
      <c r="K49" s="187" t="s">
        <v>30</v>
      </c>
      <c r="L49" s="187" t="s">
        <v>31</v>
      </c>
      <c r="M49" s="187" t="s">
        <v>32</v>
      </c>
      <c r="N49" s="183" t="s">
        <v>33</v>
      </c>
      <c r="S49" s="10" t="s">
        <v>60</v>
      </c>
      <c r="U49" s="78">
        <f t="shared" ref="U49:W49" si="26">U36/1000000</f>
        <v>3.3955359999999999</v>
      </c>
      <c r="V49" s="78">
        <f t="shared" si="26"/>
        <v>0.72792599999999996</v>
      </c>
      <c r="W49" s="68">
        <f t="shared" si="26"/>
        <v>1.664506</v>
      </c>
      <c r="X49" s="79">
        <f t="shared" si="20"/>
        <v>0.44087981825375011</v>
      </c>
      <c r="Y49" s="79">
        <f t="shared" si="21"/>
        <v>0.67790728861670513</v>
      </c>
      <c r="Z49" s="79">
        <f t="shared" si="22"/>
        <v>0.42203820008772885</v>
      </c>
    </row>
    <row r="50" spans="2:26" ht="15.75" thickBot="1">
      <c r="C50" s="186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4"/>
      <c r="U50" s="77">
        <f>SUM(U44:U49)</f>
        <v>7.7017269999999991</v>
      </c>
      <c r="V50" s="77">
        <f t="shared" ref="V50" si="27">SUM(V44:V49)</f>
        <v>1.0737839999999998</v>
      </c>
      <c r="W50" s="77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81"/>
      <c r="U52" s="181"/>
      <c r="V52" s="181"/>
      <c r="W52" s="181"/>
    </row>
    <row r="53" spans="2:26">
      <c r="B53" s="44">
        <v>2019</v>
      </c>
      <c r="C53" s="45">
        <v>229442</v>
      </c>
      <c r="D53" s="46">
        <v>206834</v>
      </c>
      <c r="E53" s="47">
        <v>226253</v>
      </c>
      <c r="F53" s="48">
        <v>199836</v>
      </c>
      <c r="G53" s="20">
        <v>275576</v>
      </c>
      <c r="H53" s="48">
        <v>253999</v>
      </c>
      <c r="I53" s="49">
        <v>301966</v>
      </c>
      <c r="J53" s="50">
        <v>253965</v>
      </c>
      <c r="K53" s="49">
        <v>241776</v>
      </c>
      <c r="L53" s="50">
        <v>193841</v>
      </c>
      <c r="M53" s="49">
        <v>173384</v>
      </c>
      <c r="N53" s="51">
        <v>159331</v>
      </c>
      <c r="T53" s="76"/>
      <c r="U53" s="76"/>
      <c r="V53" s="76"/>
      <c r="W53" s="76"/>
    </row>
    <row r="54" spans="2:26">
      <c r="B54" s="44">
        <v>2020</v>
      </c>
      <c r="C54" s="49">
        <v>250679</v>
      </c>
      <c r="D54" s="50">
        <v>185927</v>
      </c>
      <c r="E54" s="49">
        <v>50700</v>
      </c>
      <c r="F54" s="58">
        <v>9936</v>
      </c>
      <c r="G54" s="59">
        <v>33930</v>
      </c>
      <c r="H54" s="58">
        <v>94331</v>
      </c>
      <c r="I54" s="49">
        <v>144403</v>
      </c>
      <c r="J54" s="50">
        <v>110030</v>
      </c>
      <c r="K54" s="49">
        <v>88000</v>
      </c>
      <c r="L54" s="50">
        <v>36134</v>
      </c>
      <c r="M54" s="49">
        <v>23145</v>
      </c>
      <c r="N54" s="60">
        <v>35708</v>
      </c>
      <c r="T54" s="76">
        <v>2018</v>
      </c>
      <c r="U54" s="76">
        <v>2019</v>
      </c>
      <c r="V54" s="76">
        <v>2020</v>
      </c>
      <c r="W54" s="76">
        <v>2021</v>
      </c>
      <c r="X54" s="76">
        <v>2019</v>
      </c>
      <c r="Y54" s="76">
        <v>2020</v>
      </c>
      <c r="Z54" s="76">
        <v>2021</v>
      </c>
    </row>
    <row r="55" spans="2:26" ht="15.75" thickBot="1">
      <c r="B55" s="52">
        <v>2021</v>
      </c>
      <c r="C55" s="53">
        <v>50013</v>
      </c>
      <c r="D55" s="54">
        <v>70799</v>
      </c>
      <c r="E55" s="53">
        <v>77885</v>
      </c>
      <c r="F55" s="54">
        <v>84399</v>
      </c>
      <c r="G55" s="53">
        <v>173550</v>
      </c>
      <c r="H55" s="54">
        <v>236861</v>
      </c>
      <c r="I55" s="53">
        <v>263282</v>
      </c>
      <c r="J55" s="54">
        <v>270727</v>
      </c>
      <c r="K55" s="53">
        <v>168923</v>
      </c>
      <c r="L55" s="54">
        <v>121113</v>
      </c>
      <c r="M55" s="53">
        <v>92653</v>
      </c>
      <c r="N55" s="55">
        <v>70435</v>
      </c>
      <c r="S55" s="10" t="s">
        <v>11</v>
      </c>
      <c r="U55" s="68">
        <v>3.1576879999999998</v>
      </c>
      <c r="V55" s="68">
        <v>0.271283</v>
      </c>
      <c r="W55" s="68">
        <v>1.890023</v>
      </c>
      <c r="X55" s="79">
        <f>U55/$U$50</f>
        <v>0.4099973940909617</v>
      </c>
      <c r="Y55" s="79">
        <f>V55/$V$50</f>
        <v>0.25264205836555587</v>
      </c>
      <c r="Z55" s="79">
        <f>W55/$W$50</f>
        <v>0.47921840176269087</v>
      </c>
    </row>
    <row r="56" spans="2:26">
      <c r="S56" s="10" t="s">
        <v>60</v>
      </c>
      <c r="U56" s="68">
        <v>3.3955359999999999</v>
      </c>
      <c r="V56" s="68">
        <v>0.72792599999999996</v>
      </c>
      <c r="W56" s="68">
        <v>1.664506</v>
      </c>
      <c r="X56" s="79">
        <f t="shared" ref="X56:X61" si="29">U56/$U$50</f>
        <v>0.44087981825375011</v>
      </c>
      <c r="Y56" s="79">
        <f t="shared" ref="Y56:Y61" si="30">V56/$V$50</f>
        <v>0.67790728861670513</v>
      </c>
      <c r="Z56" s="79">
        <f t="shared" ref="Z56:Z61" si="31">W56/$W$50</f>
        <v>0.42203820008772885</v>
      </c>
    </row>
    <row r="57" spans="2:26">
      <c r="S57" s="10" t="s">
        <v>14</v>
      </c>
      <c r="U57" s="68">
        <v>0.81502699999999995</v>
      </c>
      <c r="V57" s="68">
        <v>4.2583000000000003E-2</v>
      </c>
      <c r="W57" s="68">
        <v>0.22908400000000001</v>
      </c>
      <c r="X57" s="79">
        <f t="shared" si="29"/>
        <v>0.10582392754248496</v>
      </c>
      <c r="Y57" s="79">
        <f t="shared" si="30"/>
        <v>3.9656951491175145E-2</v>
      </c>
      <c r="Z57" s="79">
        <f t="shared" si="31"/>
        <v>5.8084620319120074E-2</v>
      </c>
    </row>
    <row r="58" spans="2:26">
      <c r="S58" s="10" t="s">
        <v>12</v>
      </c>
      <c r="U58" s="68">
        <v>0.24432200000000001</v>
      </c>
      <c r="V58" s="68">
        <v>1.0411999999999999E-2</v>
      </c>
      <c r="W58" s="68">
        <v>9.6377000000000004E-2</v>
      </c>
      <c r="X58" s="79">
        <f t="shared" si="29"/>
        <v>3.1723014851084703E-2</v>
      </c>
      <c r="Y58" s="79">
        <f t="shared" si="30"/>
        <v>9.6965497716486743E-3</v>
      </c>
      <c r="Z58" s="79">
        <f t="shared" si="31"/>
        <v>2.443654490272492E-2</v>
      </c>
    </row>
    <row r="59" spans="2:26">
      <c r="S59" s="10" t="s">
        <v>59</v>
      </c>
      <c r="U59" s="68">
        <v>7.8065999999999997E-2</v>
      </c>
      <c r="V59" s="68">
        <v>1.9622000000000001E-2</v>
      </c>
      <c r="W59" s="68">
        <v>5.9076999999999998E-2</v>
      </c>
      <c r="X59" s="79">
        <f t="shared" si="29"/>
        <v>1.013616816072551E-2</v>
      </c>
      <c r="Y59" s="79">
        <f t="shared" si="30"/>
        <v>1.8273693778264533E-2</v>
      </c>
      <c r="Z59" s="79">
        <f t="shared" si="31"/>
        <v>1.4979069313407554E-2</v>
      </c>
    </row>
    <row r="60" spans="2:26">
      <c r="S60" s="10" t="s">
        <v>13</v>
      </c>
      <c r="U60" s="68">
        <v>1.1088000000000001E-2</v>
      </c>
      <c r="V60" s="68">
        <v>1.9580000000000001E-3</v>
      </c>
      <c r="W60" s="68">
        <v>4.9030000000000002E-3</v>
      </c>
      <c r="X60" s="79">
        <f t="shared" si="29"/>
        <v>1.4396771009930632E-3</v>
      </c>
      <c r="Y60" s="79">
        <f t="shared" si="30"/>
        <v>1.8234579766507979E-3</v>
      </c>
      <c r="Z60" s="79">
        <f t="shared" si="31"/>
        <v>1.2431636143276951E-3</v>
      </c>
    </row>
    <row r="61" spans="2:26">
      <c r="U61" s="77">
        <f>SUM(U55:U60)</f>
        <v>7.701727</v>
      </c>
      <c r="V61" s="77">
        <f t="shared" ref="V61:W61" si="32">SUM(V55:V60)</f>
        <v>1.0737840000000001</v>
      </c>
      <c r="W61" s="77">
        <f t="shared" si="32"/>
        <v>3.9439699999999998</v>
      </c>
      <c r="X61" s="79">
        <f t="shared" si="29"/>
        <v>1.0000000000000002</v>
      </c>
      <c r="Y61" s="79">
        <f t="shared" si="30"/>
        <v>1.0000000000000002</v>
      </c>
      <c r="Z61" s="79">
        <f t="shared" si="31"/>
        <v>0.99999999999999989</v>
      </c>
    </row>
    <row r="63" spans="2:26">
      <c r="U63" s="68">
        <f>SUM(U57:U60)</f>
        <v>1.1485029999999998</v>
      </c>
      <c r="W63" s="68">
        <f>SUM(W57:W60)</f>
        <v>0.38944099999999998</v>
      </c>
    </row>
    <row r="64" spans="2:26">
      <c r="U64" s="79">
        <f>U63/U61</f>
        <v>0.14912278765528819</v>
      </c>
      <c r="W64" s="79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J45"/>
  <sheetViews>
    <sheetView showGridLines="0" zoomScale="85" zoomScaleNormal="85" workbookViewId="0">
      <selection activeCell="J7" sqref="J7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6" width="11.42578125" style="8" customWidth="1"/>
    <col min="7" max="7" width="10.7109375" style="8" customWidth="1"/>
    <col min="8" max="8" width="10.28515625" style="8" customWidth="1"/>
    <col min="9" max="9" width="10.7109375" style="8" customWidth="1"/>
    <col min="10" max="10" width="10.42578125" style="8" customWidth="1"/>
    <col min="11" max="12" width="10.85546875" style="8" customWidth="1"/>
    <col min="13" max="13" width="10.5703125" style="8" customWidth="1"/>
    <col min="14" max="15" width="11.140625" style="8" customWidth="1"/>
    <col min="16" max="16" width="10.28515625" style="8" customWidth="1"/>
    <col min="17" max="17" width="11.28515625" style="8" customWidth="1"/>
    <col min="18" max="18" width="11" style="8" customWidth="1"/>
    <col min="19" max="19" width="12.28515625" style="8" customWidth="1"/>
    <col min="20" max="20" width="10.7109375" style="8" customWidth="1"/>
    <col min="21" max="21" width="11" style="8" customWidth="1"/>
    <col min="22" max="25" width="9.140625" style="8" customWidth="1"/>
    <col min="26" max="28" width="9.7109375" style="8" bestFit="1" customWidth="1"/>
    <col min="29" max="29" width="9.7109375" style="8" customWidth="1"/>
    <col min="30" max="31" width="9.7109375" style="8" bestFit="1" customWidth="1"/>
    <col min="32" max="16384" width="9.140625" style="8"/>
  </cols>
  <sheetData>
    <row r="1" spans="2:36">
      <c r="AD1" s="61"/>
      <c r="AE1" s="61"/>
      <c r="AG1" s="61"/>
      <c r="AH1" s="61"/>
      <c r="AJ1" s="61"/>
    </row>
    <row r="2" spans="2:36">
      <c r="B2" s="7" t="s">
        <v>3</v>
      </c>
      <c r="AC2" s="61"/>
      <c r="AD2" s="61"/>
      <c r="AE2" s="61"/>
      <c r="AF2" s="61"/>
      <c r="AG2" s="61"/>
      <c r="AI2" s="61"/>
    </row>
    <row r="3" spans="2:36">
      <c r="AD3" s="61"/>
      <c r="AE3" s="61"/>
      <c r="AF3" s="61"/>
      <c r="AG3" s="61"/>
      <c r="AH3" s="61"/>
      <c r="AJ3" s="61"/>
    </row>
    <row r="4" spans="2:36">
      <c r="C4" s="9" t="s">
        <v>229</v>
      </c>
      <c r="AD4" s="61"/>
      <c r="AE4" s="61"/>
      <c r="AF4" s="61"/>
      <c r="AG4" s="61"/>
      <c r="AH4" s="61"/>
      <c r="AJ4" s="61"/>
    </row>
    <row r="5" spans="2:36">
      <c r="D5" s="1"/>
      <c r="E5" s="175">
        <v>2019</v>
      </c>
      <c r="F5" s="175">
        <v>2020</v>
      </c>
      <c r="G5" s="175">
        <v>2021</v>
      </c>
      <c r="H5" s="175">
        <v>2022</v>
      </c>
      <c r="I5" s="175">
        <v>2023</v>
      </c>
      <c r="J5" s="177">
        <v>2024</v>
      </c>
      <c r="K5" s="178"/>
      <c r="L5" s="178"/>
      <c r="M5" s="179"/>
    </row>
    <row r="6" spans="2:36">
      <c r="D6" s="1"/>
      <c r="E6" s="176"/>
      <c r="F6" s="176"/>
      <c r="G6" s="176"/>
      <c r="H6" s="176"/>
      <c r="I6" s="176"/>
      <c r="J6" s="137" t="s">
        <v>43</v>
      </c>
      <c r="K6" s="137" t="s">
        <v>44</v>
      </c>
      <c r="L6" s="137" t="s">
        <v>45</v>
      </c>
      <c r="M6" s="137" t="s">
        <v>46</v>
      </c>
    </row>
    <row r="7" spans="2:36" ht="15" customHeight="1">
      <c r="C7" s="180" t="s">
        <v>21</v>
      </c>
      <c r="D7" s="96" t="s">
        <v>11</v>
      </c>
      <c r="E7" s="90">
        <v>4508</v>
      </c>
      <c r="F7" s="90">
        <v>1497</v>
      </c>
      <c r="G7" s="90">
        <v>1298</v>
      </c>
      <c r="H7" s="90">
        <v>2904</v>
      </c>
      <c r="I7" s="90">
        <v>3418</v>
      </c>
      <c r="J7" s="90">
        <v>552</v>
      </c>
      <c r="K7" s="90"/>
      <c r="L7" s="90"/>
      <c r="M7" s="90"/>
      <c r="N7" s="38"/>
      <c r="P7" s="99"/>
      <c r="Q7" s="99"/>
      <c r="R7" s="99"/>
      <c r="S7" s="99"/>
      <c r="T7" s="99"/>
      <c r="U7" s="99"/>
      <c r="V7" s="99"/>
      <c r="W7" s="99"/>
      <c r="X7" s="99"/>
      <c r="Y7" s="99"/>
    </row>
    <row r="8" spans="2:36">
      <c r="C8" s="180"/>
      <c r="D8" s="96" t="s">
        <v>12</v>
      </c>
      <c r="E8" s="91">
        <v>35</v>
      </c>
      <c r="F8" s="91">
        <v>5</v>
      </c>
      <c r="G8" s="91">
        <v>10</v>
      </c>
      <c r="H8" s="91">
        <v>194</v>
      </c>
      <c r="I8" s="91">
        <v>295</v>
      </c>
      <c r="J8" s="91">
        <v>22</v>
      </c>
      <c r="K8" s="91"/>
      <c r="L8" s="91"/>
      <c r="M8" s="91"/>
      <c r="N8" s="38"/>
    </row>
    <row r="9" spans="2:36">
      <c r="C9" s="180"/>
      <c r="D9" s="96" t="s">
        <v>13</v>
      </c>
      <c r="E9" s="91">
        <v>8982</v>
      </c>
      <c r="F9" s="91">
        <v>3595</v>
      </c>
      <c r="G9" s="91">
        <v>2860</v>
      </c>
      <c r="H9" s="91">
        <v>4876</v>
      </c>
      <c r="I9" s="91">
        <v>5352</v>
      </c>
      <c r="J9" s="91">
        <v>1012</v>
      </c>
      <c r="K9" s="91"/>
      <c r="L9" s="91"/>
      <c r="M9" s="91"/>
      <c r="N9" s="38"/>
    </row>
    <row r="10" spans="2:36">
      <c r="C10" s="180"/>
      <c r="D10" s="96" t="s">
        <v>14</v>
      </c>
      <c r="E10" s="91">
        <v>425</v>
      </c>
      <c r="F10" s="91">
        <v>285</v>
      </c>
      <c r="G10" s="91">
        <v>235</v>
      </c>
      <c r="H10" s="91">
        <v>530</v>
      </c>
      <c r="I10" s="91">
        <v>1878</v>
      </c>
      <c r="J10" s="91">
        <v>247</v>
      </c>
      <c r="K10" s="91"/>
      <c r="L10" s="91"/>
      <c r="M10" s="91"/>
      <c r="N10" s="38"/>
    </row>
    <row r="11" spans="2:36">
      <c r="C11" s="180"/>
      <c r="D11" s="96" t="s">
        <v>59</v>
      </c>
      <c r="E11" s="92">
        <v>4350</v>
      </c>
      <c r="F11" s="92">
        <v>1795</v>
      </c>
      <c r="G11" s="92">
        <v>3154</v>
      </c>
      <c r="H11" s="92">
        <v>9158</v>
      </c>
      <c r="I11" s="92">
        <v>15597</v>
      </c>
      <c r="J11" s="92">
        <v>557</v>
      </c>
      <c r="K11" s="92"/>
      <c r="L11" s="92"/>
      <c r="M11" s="92"/>
      <c r="N11" s="38"/>
    </row>
    <row r="12" spans="2:36" ht="15" customHeight="1">
      <c r="C12" s="180" t="s">
        <v>20</v>
      </c>
      <c r="D12" s="96" t="s">
        <v>11</v>
      </c>
      <c r="E12" s="109">
        <v>60</v>
      </c>
      <c r="F12" s="109">
        <v>231</v>
      </c>
      <c r="G12" s="109">
        <v>164</v>
      </c>
      <c r="H12" s="109">
        <v>223</v>
      </c>
      <c r="I12" s="109">
        <v>224</v>
      </c>
      <c r="J12" s="109">
        <v>69</v>
      </c>
      <c r="K12" s="109"/>
      <c r="L12" s="109"/>
      <c r="M12" s="109"/>
    </row>
    <row r="13" spans="2:36">
      <c r="C13" s="180"/>
      <c r="D13" s="96" t="s">
        <v>12</v>
      </c>
      <c r="E13" s="108">
        <v>0</v>
      </c>
      <c r="F13" s="108">
        <v>0</v>
      </c>
      <c r="G13" s="109">
        <v>0</v>
      </c>
      <c r="H13" s="109">
        <v>1</v>
      </c>
      <c r="I13" s="109">
        <v>2</v>
      </c>
      <c r="J13" s="109">
        <v>0</v>
      </c>
      <c r="K13" s="109"/>
      <c r="L13" s="109"/>
      <c r="M13" s="109"/>
    </row>
    <row r="14" spans="2:36">
      <c r="C14" s="180"/>
      <c r="D14" s="96" t="s">
        <v>13</v>
      </c>
      <c r="E14" s="108">
        <v>113</v>
      </c>
      <c r="F14" s="108">
        <v>771</v>
      </c>
      <c r="G14" s="109">
        <v>477</v>
      </c>
      <c r="H14" s="109">
        <v>363</v>
      </c>
      <c r="I14" s="109">
        <v>366</v>
      </c>
      <c r="J14" s="109">
        <v>140</v>
      </c>
      <c r="K14" s="109"/>
      <c r="L14" s="109"/>
      <c r="M14" s="109"/>
    </row>
    <row r="15" spans="2:36">
      <c r="C15" s="180"/>
      <c r="D15" s="96" t="s">
        <v>14</v>
      </c>
      <c r="E15" s="108">
        <v>1</v>
      </c>
      <c r="F15" s="108">
        <v>30</v>
      </c>
      <c r="G15" s="109">
        <v>0</v>
      </c>
      <c r="H15" s="109">
        <v>4</v>
      </c>
      <c r="I15" s="109">
        <v>7</v>
      </c>
      <c r="J15" s="109">
        <v>0</v>
      </c>
      <c r="K15" s="109"/>
      <c r="L15" s="109"/>
      <c r="M15" s="109"/>
    </row>
    <row r="16" spans="2:36">
      <c r="C16" s="180"/>
      <c r="D16" s="96" t="s">
        <v>59</v>
      </c>
      <c r="E16" s="127">
        <v>130</v>
      </c>
      <c r="F16" s="127">
        <v>272</v>
      </c>
      <c r="G16" s="127">
        <v>337</v>
      </c>
      <c r="H16" s="127">
        <v>513</v>
      </c>
      <c r="I16" s="127">
        <v>156</v>
      </c>
      <c r="J16" s="127">
        <v>51</v>
      </c>
      <c r="K16" s="127"/>
      <c r="L16" s="127"/>
      <c r="M16" s="127"/>
    </row>
    <row r="17" spans="3:34">
      <c r="E17" s="38"/>
      <c r="F17" s="38"/>
      <c r="G17" s="38"/>
      <c r="H17" s="38"/>
      <c r="I17" s="38"/>
      <c r="J17" s="38"/>
      <c r="K17" s="38"/>
      <c r="L17" s="38"/>
      <c r="M17" s="38"/>
      <c r="O17" s="38"/>
      <c r="S17" s="38"/>
      <c r="V17" s="38"/>
      <c r="W17" s="38"/>
      <c r="AA17" s="38"/>
      <c r="AB17" s="70"/>
      <c r="AC17" s="70"/>
      <c r="AD17" s="61"/>
      <c r="AE17" s="61"/>
      <c r="AF17" s="61"/>
      <c r="AG17" s="61"/>
      <c r="AH17" s="61"/>
    </row>
    <row r="18" spans="3:34">
      <c r="C18" s="9" t="s">
        <v>228</v>
      </c>
      <c r="AB18" s="57"/>
      <c r="AC18" s="57"/>
      <c r="AD18" s="61"/>
      <c r="AE18" s="61"/>
      <c r="AF18" s="61"/>
      <c r="AG18" s="61"/>
      <c r="AH18" s="61"/>
    </row>
    <row r="19" spans="3:34">
      <c r="C19" s="9"/>
      <c r="AB19" s="57"/>
      <c r="AC19" s="57"/>
      <c r="AD19" s="61"/>
      <c r="AE19" s="61"/>
      <c r="AF19" s="61"/>
      <c r="AG19" s="61"/>
      <c r="AH19" s="61"/>
    </row>
    <row r="20" spans="3:34" s="27" customFormat="1">
      <c r="AD20" s="61"/>
      <c r="AE20" s="61"/>
      <c r="AF20" s="61"/>
      <c r="AG20" s="61"/>
      <c r="AH20" s="61"/>
    </row>
    <row r="21" spans="3:34" s="27" customFormat="1">
      <c r="AE21" s="61"/>
      <c r="AF21" s="61"/>
    </row>
    <row r="22" spans="3:34" s="26" customFormat="1">
      <c r="C22" s="160"/>
      <c r="D22" s="160"/>
      <c r="E22" s="160">
        <v>2019</v>
      </c>
      <c r="F22" s="160">
        <v>2020</v>
      </c>
      <c r="G22" s="160">
        <v>2021</v>
      </c>
      <c r="H22" s="160">
        <v>2022</v>
      </c>
      <c r="I22" s="160">
        <v>2023</v>
      </c>
      <c r="J22" s="160">
        <v>2024</v>
      </c>
      <c r="K22" s="160"/>
      <c r="L22" s="160"/>
      <c r="M22" s="160"/>
      <c r="N22" s="27"/>
    </row>
    <row r="23" spans="3:34" s="26" customFormat="1">
      <c r="C23" s="160"/>
      <c r="D23" s="160" t="s">
        <v>11</v>
      </c>
      <c r="E23" s="162">
        <f>E7</f>
        <v>4508</v>
      </c>
      <c r="F23" s="162">
        <f>F7</f>
        <v>1497</v>
      </c>
      <c r="G23" s="162">
        <f t="shared" ref="G23:I23" si="0">G7</f>
        <v>1298</v>
      </c>
      <c r="H23" s="162">
        <f t="shared" si="0"/>
        <v>2904</v>
      </c>
      <c r="I23" s="162">
        <f t="shared" si="0"/>
        <v>3418</v>
      </c>
      <c r="J23" s="162">
        <f>SUM(J7:M7)</f>
        <v>552</v>
      </c>
      <c r="K23" s="160"/>
      <c r="L23" s="160"/>
      <c r="M23" s="160"/>
      <c r="N23" s="27"/>
    </row>
    <row r="24" spans="3:34" s="26" customFormat="1">
      <c r="C24" s="160"/>
      <c r="D24" s="160" t="s">
        <v>12</v>
      </c>
      <c r="E24" s="162">
        <f t="shared" ref="E24:I24" si="1">E8</f>
        <v>35</v>
      </c>
      <c r="F24" s="162">
        <f t="shared" ref="F24" si="2">F8</f>
        <v>5</v>
      </c>
      <c r="G24" s="162">
        <f t="shared" si="1"/>
        <v>10</v>
      </c>
      <c r="H24" s="162">
        <f t="shared" si="1"/>
        <v>194</v>
      </c>
      <c r="I24" s="162">
        <f t="shared" si="1"/>
        <v>295</v>
      </c>
      <c r="J24" s="162">
        <f>SUM(J8:M8)</f>
        <v>22</v>
      </c>
      <c r="K24" s="160"/>
      <c r="L24" s="160"/>
      <c r="M24" s="160"/>
      <c r="N24" s="27"/>
    </row>
    <row r="25" spans="3:34" s="26" customFormat="1">
      <c r="C25" s="160"/>
      <c r="D25" s="160" t="s">
        <v>13</v>
      </c>
      <c r="E25" s="162">
        <f t="shared" ref="E25:I25" si="3">E9</f>
        <v>8982</v>
      </c>
      <c r="F25" s="162">
        <f t="shared" ref="F25" si="4">F9</f>
        <v>3595</v>
      </c>
      <c r="G25" s="162">
        <f t="shared" si="3"/>
        <v>2860</v>
      </c>
      <c r="H25" s="162">
        <f t="shared" si="3"/>
        <v>4876</v>
      </c>
      <c r="I25" s="162">
        <f t="shared" si="3"/>
        <v>5352</v>
      </c>
      <c r="J25" s="162">
        <f>SUM(J9:M9)</f>
        <v>1012</v>
      </c>
      <c r="K25" s="160"/>
      <c r="L25" s="160"/>
      <c r="M25" s="160"/>
      <c r="N25" s="27"/>
    </row>
    <row r="26" spans="3:34" s="26" customFormat="1">
      <c r="C26" s="160"/>
      <c r="D26" s="160" t="s">
        <v>14</v>
      </c>
      <c r="E26" s="162">
        <f t="shared" ref="E26:I26" si="5">E10</f>
        <v>425</v>
      </c>
      <c r="F26" s="162">
        <f t="shared" ref="F26" si="6">F10</f>
        <v>285</v>
      </c>
      <c r="G26" s="162">
        <f t="shared" si="5"/>
        <v>235</v>
      </c>
      <c r="H26" s="162">
        <f t="shared" si="5"/>
        <v>530</v>
      </c>
      <c r="I26" s="162">
        <f t="shared" si="5"/>
        <v>1878</v>
      </c>
      <c r="J26" s="162">
        <f>SUM(J10:M10)</f>
        <v>247</v>
      </c>
      <c r="K26" s="160"/>
      <c r="L26" s="160"/>
      <c r="M26" s="160"/>
      <c r="N26" s="27"/>
    </row>
    <row r="27" spans="3:34" s="26" customFormat="1">
      <c r="C27" s="160"/>
      <c r="D27" s="160" t="s">
        <v>59</v>
      </c>
      <c r="E27" s="162">
        <f t="shared" ref="E27:I27" si="7">E11</f>
        <v>4350</v>
      </c>
      <c r="F27" s="162">
        <f t="shared" ref="F27" si="8">F11</f>
        <v>1795</v>
      </c>
      <c r="G27" s="162">
        <f t="shared" si="7"/>
        <v>3154</v>
      </c>
      <c r="H27" s="162">
        <f t="shared" si="7"/>
        <v>9158</v>
      </c>
      <c r="I27" s="162">
        <f t="shared" si="7"/>
        <v>15597</v>
      </c>
      <c r="J27" s="162">
        <f>SUM(J11:M11)</f>
        <v>557</v>
      </c>
      <c r="K27" s="160"/>
      <c r="L27" s="160"/>
      <c r="M27" s="160"/>
      <c r="N27" s="27"/>
    </row>
    <row r="28" spans="3:34" s="26" customFormat="1">
      <c r="C28" s="160"/>
      <c r="D28" s="162"/>
      <c r="E28" s="162"/>
      <c r="F28" s="162"/>
      <c r="G28" s="162"/>
      <c r="H28" s="162"/>
      <c r="I28" s="162"/>
      <c r="J28" s="162"/>
      <c r="K28" s="162"/>
      <c r="L28" s="160"/>
      <c r="M28" s="160"/>
      <c r="N28" s="27"/>
      <c r="O28" s="39"/>
      <c r="P28" s="39"/>
      <c r="Q28" s="39"/>
      <c r="R28" s="39"/>
      <c r="S28" s="39"/>
      <c r="T28" s="42"/>
    </row>
    <row r="29" spans="3:34" s="26" customFormat="1">
      <c r="C29" s="161"/>
      <c r="D29" s="163"/>
      <c r="E29" s="163"/>
      <c r="F29" s="163"/>
      <c r="G29" s="163"/>
      <c r="H29" s="163"/>
      <c r="I29" s="163"/>
      <c r="J29" s="163"/>
      <c r="K29" s="163"/>
      <c r="L29" s="161"/>
      <c r="M29" s="161"/>
      <c r="N29" s="27"/>
      <c r="O29" s="39"/>
      <c r="P29" s="39"/>
      <c r="Q29" s="39"/>
      <c r="R29" s="39"/>
      <c r="S29" s="39"/>
      <c r="T29" s="42"/>
    </row>
    <row r="30" spans="3:34" s="26" customFormat="1">
      <c r="C30" s="160"/>
      <c r="D30" s="162"/>
      <c r="E30" s="162"/>
      <c r="F30" s="162"/>
      <c r="G30" s="162"/>
      <c r="H30" s="162"/>
      <c r="I30" s="162"/>
      <c r="J30" s="162"/>
      <c r="K30" s="162"/>
      <c r="L30" s="160"/>
      <c r="M30" s="160"/>
      <c r="O30" s="39"/>
      <c r="P30" s="39"/>
      <c r="Q30" s="39"/>
      <c r="R30" s="39"/>
      <c r="S30" s="39"/>
      <c r="T30" s="42"/>
    </row>
    <row r="31" spans="3:34" s="26" customFormat="1">
      <c r="C31" s="160"/>
      <c r="D31" s="162"/>
      <c r="E31" s="162"/>
      <c r="F31" s="162"/>
      <c r="G31" s="162"/>
      <c r="H31" s="162"/>
      <c r="I31" s="162"/>
      <c r="J31" s="162"/>
      <c r="K31" s="162"/>
      <c r="L31" s="160"/>
      <c r="M31" s="160"/>
      <c r="O31" s="39"/>
      <c r="P31" s="39"/>
      <c r="Q31" s="39"/>
      <c r="R31" s="39"/>
      <c r="S31" s="39"/>
      <c r="T31" s="42"/>
    </row>
    <row r="32" spans="3:34" s="26" customFormat="1">
      <c r="D32" s="39"/>
      <c r="E32" s="39"/>
      <c r="F32" s="39"/>
      <c r="G32" s="39"/>
      <c r="H32" s="39"/>
      <c r="I32" s="39"/>
      <c r="J32" s="39"/>
      <c r="K32" s="39"/>
      <c r="O32" s="39"/>
      <c r="P32" s="39"/>
      <c r="Q32" s="39"/>
      <c r="R32" s="39"/>
      <c r="S32" s="39"/>
      <c r="T32" s="42"/>
    </row>
    <row r="33" spans="5:26" s="26" customFormat="1"/>
    <row r="34" spans="5:26" s="26" customFormat="1"/>
    <row r="35" spans="5:26" s="26" customFormat="1"/>
    <row r="36" spans="5:26" s="26" customFormat="1"/>
    <row r="37" spans="5:26" s="26" customFormat="1"/>
    <row r="38" spans="5:26" s="27" customFormat="1"/>
    <row r="39" spans="5:26" s="27" customFormat="1"/>
    <row r="40" spans="5:26" s="27" customFormat="1"/>
    <row r="41" spans="5:26" s="27" customFormat="1"/>
    <row r="42" spans="5:26" s="27" customFormat="1"/>
    <row r="43" spans="5:26">
      <c r="E43" s="38"/>
      <c r="F43" s="38"/>
      <c r="J43" s="38"/>
      <c r="M43" s="38"/>
      <c r="N43" s="38"/>
      <c r="R43" s="38"/>
      <c r="U43" s="38"/>
      <c r="V43" s="38"/>
      <c r="Z43" s="38"/>
    </row>
    <row r="44" spans="5:26">
      <c r="E44" s="38"/>
      <c r="F44" s="38"/>
      <c r="J44" s="38"/>
      <c r="N44" s="38"/>
      <c r="R44" s="38"/>
      <c r="V44" s="38"/>
      <c r="Z44" s="38"/>
    </row>
    <row r="45" spans="5:26">
      <c r="E45" s="38"/>
      <c r="F45" s="38"/>
      <c r="J45" s="38"/>
      <c r="N45" s="38"/>
      <c r="R45" s="38"/>
      <c r="V45" s="38"/>
      <c r="Z45" s="38"/>
    </row>
  </sheetData>
  <sheetProtection algorithmName="SHA-512" hashValue="MfMlR3elrXhTRinz+nWCSn6jNSGInrQpCjwY/mhiDnicY4pDpX79fOMUpXrjeQuGFG/yJUwA0AFyiU8pfAErUA==" saltValue="pr1V3LVDvYgN1zGJXLP80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I5:I6"/>
    <mergeCell ref="C7:C11"/>
    <mergeCell ref="C12:C16"/>
    <mergeCell ref="E5:E6"/>
    <mergeCell ref="G5:G6"/>
    <mergeCell ref="H5:H6"/>
    <mergeCell ref="F5:F6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V45"/>
  <sheetViews>
    <sheetView showGridLines="0" zoomScale="85" zoomScaleNormal="85" workbookViewId="0">
      <selection activeCell="J7" sqref="J7:J16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6" width="10.7109375" style="8" customWidth="1"/>
    <col min="7" max="7" width="10.28515625" style="8" customWidth="1"/>
    <col min="8" max="8" width="10.7109375" style="8" customWidth="1"/>
    <col min="9" max="9" width="10.42578125" style="8" customWidth="1"/>
    <col min="10" max="11" width="10.85546875" style="8" customWidth="1"/>
    <col min="12" max="12" width="10.5703125" style="8" customWidth="1"/>
    <col min="13" max="13" width="11.140625" style="8" customWidth="1"/>
    <col min="14" max="14" width="9.85546875" style="8" bestFit="1" customWidth="1"/>
    <col min="15" max="15" width="9" style="8" bestFit="1" customWidth="1"/>
    <col min="16" max="16" width="9" style="8" customWidth="1"/>
    <col min="17" max="17" width="10.140625" style="8" bestFit="1" customWidth="1"/>
    <col min="18" max="18" width="12.42578125" style="8" bestFit="1" customWidth="1"/>
    <col min="19" max="22" width="12.42578125" style="8" customWidth="1"/>
    <col min="23" max="23" width="12.28515625" style="8" customWidth="1"/>
    <col min="24" max="24" width="9" style="8" bestFit="1" customWidth="1"/>
    <col min="25" max="25" width="13.42578125" style="8" customWidth="1"/>
    <col min="26" max="26" width="12.140625" style="8" customWidth="1"/>
    <col min="27" max="27" width="11.140625" style="8" customWidth="1"/>
    <col min="28" max="28" width="10.28515625" style="8" customWidth="1"/>
    <col min="29" max="29" width="11.28515625" style="8" customWidth="1"/>
    <col min="30" max="30" width="11" style="8" customWidth="1"/>
    <col min="31" max="31" width="12.28515625" style="8" customWidth="1"/>
    <col min="32" max="32" width="10.7109375" style="8" customWidth="1"/>
    <col min="33" max="33" width="11" style="8" customWidth="1"/>
    <col min="34" max="37" width="9.140625" style="8" customWidth="1"/>
    <col min="38" max="40" width="9.7109375" style="8" bestFit="1" customWidth="1"/>
    <col min="41" max="41" width="9.7109375" style="8" customWidth="1"/>
    <col min="42" max="43" width="9.7109375" style="8" bestFit="1" customWidth="1"/>
    <col min="44" max="16384" width="9.140625" style="8"/>
  </cols>
  <sheetData>
    <row r="1" spans="2:48">
      <c r="AP1" s="61"/>
      <c r="AQ1" s="61"/>
      <c r="AS1" s="61"/>
      <c r="AT1" s="61"/>
      <c r="AV1" s="61"/>
    </row>
    <row r="2" spans="2:48">
      <c r="B2" s="7" t="s">
        <v>3</v>
      </c>
      <c r="X2" s="7"/>
      <c r="AP2" s="61"/>
      <c r="AQ2" s="61"/>
      <c r="AR2" s="61"/>
      <c r="AS2" s="61"/>
      <c r="AT2" s="61"/>
      <c r="AV2" s="61"/>
    </row>
    <row r="3" spans="2:48">
      <c r="AP3" s="61"/>
      <c r="AQ3" s="61"/>
      <c r="AR3" s="61"/>
      <c r="AS3" s="61"/>
      <c r="AT3" s="61"/>
      <c r="AV3" s="61"/>
    </row>
    <row r="4" spans="2:48">
      <c r="C4" s="9" t="s">
        <v>231</v>
      </c>
      <c r="H4" s="67"/>
      <c r="I4" s="67"/>
      <c r="J4" s="67"/>
      <c r="K4" s="67"/>
      <c r="L4" s="67"/>
      <c r="AF4" s="61"/>
      <c r="AG4" s="61"/>
      <c r="AH4" s="61"/>
      <c r="AI4" s="61"/>
      <c r="AJ4" s="61"/>
      <c r="AL4" s="61"/>
    </row>
    <row r="5" spans="2:48">
      <c r="B5" s="1"/>
      <c r="E5" s="175">
        <v>2019</v>
      </c>
      <c r="F5" s="175">
        <v>2020</v>
      </c>
      <c r="G5" s="175">
        <v>2021</v>
      </c>
      <c r="H5" s="175">
        <v>2022</v>
      </c>
      <c r="I5" s="175">
        <v>2023</v>
      </c>
      <c r="J5" s="177">
        <v>2024</v>
      </c>
      <c r="K5" s="178"/>
      <c r="L5" s="178"/>
      <c r="M5" s="179"/>
    </row>
    <row r="6" spans="2:48">
      <c r="B6" s="1"/>
      <c r="E6" s="176"/>
      <c r="F6" s="176"/>
      <c r="G6" s="176"/>
      <c r="H6" s="176"/>
      <c r="I6" s="176"/>
      <c r="J6" s="137" t="s">
        <v>43</v>
      </c>
      <c r="K6" s="137" t="s">
        <v>44</v>
      </c>
      <c r="L6" s="137" t="s">
        <v>45</v>
      </c>
      <c r="M6" s="137" t="s">
        <v>46</v>
      </c>
    </row>
    <row r="7" spans="2:48" ht="15" customHeight="1">
      <c r="C7" s="180" t="s">
        <v>21</v>
      </c>
      <c r="D7" s="96" t="s">
        <v>11</v>
      </c>
      <c r="E7" s="90">
        <v>6237</v>
      </c>
      <c r="F7" s="90">
        <v>2541</v>
      </c>
      <c r="G7" s="90">
        <v>2225</v>
      </c>
      <c r="H7" s="90">
        <v>4406</v>
      </c>
      <c r="I7" s="90">
        <v>6487</v>
      </c>
      <c r="J7" s="90">
        <v>1002</v>
      </c>
      <c r="K7" s="90"/>
      <c r="L7" s="90"/>
      <c r="M7" s="90"/>
      <c r="N7" s="38"/>
    </row>
    <row r="8" spans="2:48">
      <c r="C8" s="180"/>
      <c r="D8" s="96" t="s">
        <v>12</v>
      </c>
      <c r="E8" s="91">
        <v>54</v>
      </c>
      <c r="F8" s="91">
        <v>13</v>
      </c>
      <c r="G8" s="91">
        <v>34</v>
      </c>
      <c r="H8" s="91">
        <v>754</v>
      </c>
      <c r="I8" s="91">
        <v>578</v>
      </c>
      <c r="J8" s="91">
        <v>72</v>
      </c>
      <c r="K8" s="91"/>
      <c r="L8" s="91"/>
      <c r="M8" s="91"/>
      <c r="N8" s="38"/>
    </row>
    <row r="9" spans="2:48">
      <c r="C9" s="180"/>
      <c r="D9" s="96" t="s">
        <v>13</v>
      </c>
      <c r="E9" s="91">
        <v>17229</v>
      </c>
      <c r="F9" s="91">
        <v>6879</v>
      </c>
      <c r="G9" s="91">
        <v>5764</v>
      </c>
      <c r="H9" s="91">
        <v>8948</v>
      </c>
      <c r="I9" s="91">
        <v>10339</v>
      </c>
      <c r="J9" s="91">
        <v>1858</v>
      </c>
      <c r="K9" s="91"/>
      <c r="L9" s="91"/>
      <c r="M9" s="91"/>
      <c r="N9" s="38"/>
    </row>
    <row r="10" spans="2:48">
      <c r="C10" s="180"/>
      <c r="D10" s="96" t="s">
        <v>14</v>
      </c>
      <c r="E10" s="91">
        <v>1160</v>
      </c>
      <c r="F10" s="91">
        <v>971</v>
      </c>
      <c r="G10" s="91">
        <v>1071</v>
      </c>
      <c r="H10" s="91">
        <v>1339</v>
      </c>
      <c r="I10" s="91">
        <v>9440</v>
      </c>
      <c r="J10" s="91">
        <v>1311</v>
      </c>
      <c r="K10" s="91"/>
      <c r="L10" s="91"/>
      <c r="M10" s="91"/>
      <c r="N10" s="38"/>
    </row>
    <row r="11" spans="2:48">
      <c r="B11" s="38"/>
      <c r="C11" s="180"/>
      <c r="D11" s="96" t="s">
        <v>59</v>
      </c>
      <c r="E11" s="92">
        <v>15088</v>
      </c>
      <c r="F11" s="92">
        <v>4942</v>
      </c>
      <c r="G11" s="92">
        <v>11708</v>
      </c>
      <c r="H11" s="92">
        <v>30300</v>
      </c>
      <c r="I11" s="92">
        <v>52857</v>
      </c>
      <c r="J11" s="92">
        <v>2456</v>
      </c>
      <c r="K11" s="92"/>
      <c r="L11" s="92"/>
      <c r="M11" s="92"/>
      <c r="N11" s="38"/>
    </row>
    <row r="12" spans="2:48" ht="15" customHeight="1">
      <c r="C12" s="180" t="s">
        <v>20</v>
      </c>
      <c r="D12" s="96" t="s">
        <v>11</v>
      </c>
      <c r="E12" s="109">
        <v>124</v>
      </c>
      <c r="F12" s="109">
        <v>480</v>
      </c>
      <c r="G12" s="109">
        <v>292</v>
      </c>
      <c r="H12" s="109">
        <v>378</v>
      </c>
      <c r="I12" s="109">
        <v>328</v>
      </c>
      <c r="J12" s="109">
        <v>118</v>
      </c>
      <c r="K12" s="109"/>
      <c r="L12" s="109"/>
      <c r="M12" s="109"/>
    </row>
    <row r="13" spans="2:48">
      <c r="C13" s="180"/>
      <c r="D13" s="96" t="s">
        <v>12</v>
      </c>
      <c r="E13" s="108">
        <v>0</v>
      </c>
      <c r="F13" s="108">
        <v>0</v>
      </c>
      <c r="G13" s="109">
        <v>0</v>
      </c>
      <c r="H13" s="109">
        <v>2</v>
      </c>
      <c r="I13" s="109">
        <v>4</v>
      </c>
      <c r="J13" s="109">
        <v>0</v>
      </c>
      <c r="K13" s="109"/>
      <c r="L13" s="109"/>
      <c r="M13" s="109"/>
    </row>
    <row r="14" spans="2:48">
      <c r="C14" s="180"/>
      <c r="D14" s="96" t="s">
        <v>13</v>
      </c>
      <c r="E14" s="108">
        <v>227</v>
      </c>
      <c r="F14" s="108">
        <v>1756</v>
      </c>
      <c r="G14" s="109">
        <v>951</v>
      </c>
      <c r="H14" s="109">
        <v>640</v>
      </c>
      <c r="I14" s="109">
        <v>586</v>
      </c>
      <c r="J14" s="109">
        <v>253</v>
      </c>
      <c r="K14" s="109"/>
      <c r="L14" s="109"/>
      <c r="M14" s="109"/>
    </row>
    <row r="15" spans="2:48">
      <c r="C15" s="180"/>
      <c r="D15" s="96" t="s">
        <v>14</v>
      </c>
      <c r="E15" s="108">
        <v>3</v>
      </c>
      <c r="F15" s="108">
        <v>38</v>
      </c>
      <c r="G15" s="109">
        <v>0</v>
      </c>
      <c r="H15" s="109">
        <v>6</v>
      </c>
      <c r="I15" s="109">
        <v>14</v>
      </c>
      <c r="J15" s="109">
        <v>0</v>
      </c>
      <c r="K15" s="109"/>
      <c r="L15" s="109"/>
      <c r="M15" s="109"/>
    </row>
    <row r="16" spans="2:48">
      <c r="C16" s="180"/>
      <c r="D16" s="96" t="s">
        <v>59</v>
      </c>
      <c r="E16" s="127">
        <v>503</v>
      </c>
      <c r="F16" s="127">
        <v>940</v>
      </c>
      <c r="G16" s="127">
        <v>1255</v>
      </c>
      <c r="H16" s="127">
        <v>2243</v>
      </c>
      <c r="I16" s="127">
        <v>717</v>
      </c>
      <c r="J16" s="127">
        <v>208</v>
      </c>
      <c r="K16" s="127"/>
      <c r="L16" s="127"/>
      <c r="M16" s="127"/>
    </row>
    <row r="17" spans="2:36">
      <c r="E17" s="38"/>
      <c r="F17" s="38"/>
      <c r="G17" s="38"/>
      <c r="H17" s="38"/>
      <c r="I17" s="38"/>
      <c r="J17" s="38"/>
      <c r="K17" s="38"/>
      <c r="L17" s="38"/>
      <c r="M17" s="38"/>
      <c r="Q17" s="38"/>
      <c r="U17" s="38"/>
      <c r="X17" s="38"/>
      <c r="Y17" s="38"/>
      <c r="AC17" s="38"/>
      <c r="AD17" s="70"/>
      <c r="AE17" s="70"/>
      <c r="AF17" s="61"/>
      <c r="AG17" s="61"/>
      <c r="AH17" s="61"/>
      <c r="AI17" s="61"/>
      <c r="AJ17" s="61"/>
    </row>
    <row r="18" spans="2:36">
      <c r="C18" s="9" t="s">
        <v>230</v>
      </c>
      <c r="AD18" s="57"/>
      <c r="AE18" s="57"/>
      <c r="AF18" s="61"/>
      <c r="AG18" s="61"/>
      <c r="AH18" s="61"/>
      <c r="AI18" s="61"/>
      <c r="AJ18" s="61"/>
    </row>
    <row r="19" spans="2:36">
      <c r="N19" s="9"/>
      <c r="W19" s="8">
        <v>138</v>
      </c>
      <c r="AD19" s="57"/>
      <c r="AE19" s="57"/>
      <c r="AF19" s="61"/>
      <c r="AG19" s="61"/>
      <c r="AH19" s="61"/>
      <c r="AI19" s="61"/>
      <c r="AJ19" s="61"/>
    </row>
    <row r="20" spans="2:36" s="27" customFormat="1"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W20" s="27">
        <f>W19*5%</f>
        <v>6.9</v>
      </c>
      <c r="AF20" s="61"/>
      <c r="AG20" s="61"/>
      <c r="AH20" s="61"/>
      <c r="AI20" s="61"/>
      <c r="AJ20" s="61"/>
    </row>
    <row r="21" spans="2:36" s="27" customFormat="1">
      <c r="E21" s="27">
        <v>2019</v>
      </c>
      <c r="F21" s="27">
        <v>2020</v>
      </c>
      <c r="G21" s="27">
        <v>2021</v>
      </c>
      <c r="H21" s="27">
        <v>2022</v>
      </c>
      <c r="I21" s="27">
        <v>2023</v>
      </c>
      <c r="J21" s="27">
        <v>2024</v>
      </c>
      <c r="AG21" s="61"/>
      <c r="AH21" s="61"/>
    </row>
    <row r="22" spans="2:36" s="26" customFormat="1">
      <c r="B22" s="27"/>
      <c r="C22" s="27"/>
      <c r="D22" s="27" t="s">
        <v>11</v>
      </c>
      <c r="E22" s="65">
        <f t="shared" ref="E22:F26" si="0">E7</f>
        <v>6237</v>
      </c>
      <c r="F22" s="65">
        <f t="shared" si="0"/>
        <v>2541</v>
      </c>
      <c r="G22" s="65">
        <f t="shared" ref="G22:I22" si="1">G7</f>
        <v>2225</v>
      </c>
      <c r="H22" s="65">
        <f t="shared" si="1"/>
        <v>4406</v>
      </c>
      <c r="I22" s="65">
        <f t="shared" si="1"/>
        <v>6487</v>
      </c>
      <c r="J22" s="65">
        <f>SUM(J7:M7)</f>
        <v>1002</v>
      </c>
      <c r="K22" s="27"/>
      <c r="L22" s="27"/>
      <c r="M22" s="27"/>
      <c r="N22" s="27"/>
    </row>
    <row r="23" spans="2:36" s="26" customFormat="1">
      <c r="B23" s="27"/>
      <c r="C23" s="27"/>
      <c r="D23" s="27" t="s">
        <v>12</v>
      </c>
      <c r="E23" s="65">
        <f t="shared" si="0"/>
        <v>54</v>
      </c>
      <c r="F23" s="65">
        <f t="shared" si="0"/>
        <v>13</v>
      </c>
      <c r="G23" s="65">
        <f t="shared" ref="G23:I23" si="2">G8</f>
        <v>34</v>
      </c>
      <c r="H23" s="65">
        <f t="shared" si="2"/>
        <v>754</v>
      </c>
      <c r="I23" s="65">
        <f t="shared" si="2"/>
        <v>578</v>
      </c>
      <c r="J23" s="65">
        <f>SUM(J8:M8)</f>
        <v>72</v>
      </c>
      <c r="K23" s="27"/>
      <c r="L23" s="27"/>
      <c r="M23" s="27"/>
      <c r="N23" s="27"/>
    </row>
    <row r="24" spans="2:36" s="26" customFormat="1">
      <c r="B24" s="27"/>
      <c r="C24" s="27"/>
      <c r="D24" s="27" t="s">
        <v>13</v>
      </c>
      <c r="E24" s="65">
        <f t="shared" si="0"/>
        <v>17229</v>
      </c>
      <c r="F24" s="65">
        <f t="shared" si="0"/>
        <v>6879</v>
      </c>
      <c r="G24" s="65">
        <f t="shared" ref="G24:I24" si="3">G9</f>
        <v>5764</v>
      </c>
      <c r="H24" s="65">
        <f t="shared" si="3"/>
        <v>8948</v>
      </c>
      <c r="I24" s="65">
        <f t="shared" si="3"/>
        <v>10339</v>
      </c>
      <c r="J24" s="65">
        <f>SUM(J9:M9)</f>
        <v>1858</v>
      </c>
      <c r="K24" s="27"/>
      <c r="L24" s="27"/>
      <c r="M24" s="27"/>
      <c r="N24" s="27"/>
    </row>
    <row r="25" spans="2:36" s="26" customFormat="1">
      <c r="B25" s="27"/>
      <c r="C25" s="27"/>
      <c r="D25" s="27" t="s">
        <v>14</v>
      </c>
      <c r="E25" s="65">
        <f t="shared" si="0"/>
        <v>1160</v>
      </c>
      <c r="F25" s="65">
        <f t="shared" si="0"/>
        <v>971</v>
      </c>
      <c r="G25" s="65">
        <f t="shared" ref="G25:I25" si="4">G10</f>
        <v>1071</v>
      </c>
      <c r="H25" s="65">
        <f t="shared" si="4"/>
        <v>1339</v>
      </c>
      <c r="I25" s="65">
        <f t="shared" si="4"/>
        <v>9440</v>
      </c>
      <c r="J25" s="65">
        <f>SUM(J10:M10)</f>
        <v>1311</v>
      </c>
      <c r="K25" s="27"/>
      <c r="L25" s="27"/>
      <c r="M25" s="27"/>
      <c r="N25" s="27"/>
    </row>
    <row r="26" spans="2:36" s="26" customFormat="1">
      <c r="B26" s="27"/>
      <c r="C26" s="27"/>
      <c r="D26" s="27" t="s">
        <v>59</v>
      </c>
      <c r="E26" s="65">
        <f t="shared" si="0"/>
        <v>15088</v>
      </c>
      <c r="F26" s="65">
        <f t="shared" si="0"/>
        <v>4942</v>
      </c>
      <c r="G26" s="65">
        <f t="shared" ref="G26:I26" si="5">G11</f>
        <v>11708</v>
      </c>
      <c r="H26" s="65">
        <f t="shared" si="5"/>
        <v>30300</v>
      </c>
      <c r="I26" s="65">
        <f t="shared" si="5"/>
        <v>52857</v>
      </c>
      <c r="J26" s="65">
        <f>SUM(J11:M11)</f>
        <v>2456</v>
      </c>
      <c r="K26" s="27"/>
      <c r="L26" s="27"/>
      <c r="M26" s="27"/>
      <c r="N26" s="27"/>
    </row>
    <row r="27" spans="2:36" s="26" customFormat="1">
      <c r="B27" s="27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</row>
    <row r="28" spans="2:36" s="26" customFormat="1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P28" s="39"/>
      <c r="Q28" s="39"/>
      <c r="R28" s="39"/>
      <c r="S28" s="39"/>
      <c r="T28" s="39"/>
      <c r="U28" s="39"/>
      <c r="V28" s="42"/>
    </row>
    <row r="29" spans="2:36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P29" s="39"/>
      <c r="Q29" s="39"/>
      <c r="R29" s="39"/>
      <c r="S29" s="39"/>
      <c r="T29" s="39"/>
      <c r="U29" s="39"/>
      <c r="V29" s="42"/>
    </row>
    <row r="30" spans="2:36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P30" s="39"/>
      <c r="Q30" s="39"/>
      <c r="R30" s="39"/>
      <c r="S30" s="39"/>
      <c r="T30" s="39"/>
      <c r="U30" s="39"/>
      <c r="V30" s="42"/>
    </row>
    <row r="31" spans="2:36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P31" s="39"/>
      <c r="Q31" s="39"/>
      <c r="R31" s="39"/>
      <c r="S31" s="39"/>
      <c r="T31" s="39"/>
      <c r="U31" s="39"/>
      <c r="V31" s="42"/>
    </row>
    <row r="32" spans="2:36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P32" s="39"/>
      <c r="Q32" s="39"/>
      <c r="R32" s="39"/>
      <c r="S32" s="39"/>
      <c r="T32" s="39"/>
      <c r="U32" s="39"/>
      <c r="V32" s="42"/>
    </row>
    <row r="33" spans="4:38" s="26" customFormat="1"/>
    <row r="34" spans="4:38" s="26" customFormat="1"/>
    <row r="35" spans="4:38" s="26" customFormat="1"/>
    <row r="36" spans="4:38" s="26" customFormat="1"/>
    <row r="37" spans="4:38" s="26" customFormat="1"/>
    <row r="38" spans="4:38" s="27" customFormat="1"/>
    <row r="39" spans="4:38" s="27" customFormat="1"/>
    <row r="40" spans="4:38" s="27" customFormat="1"/>
    <row r="41" spans="4:38" s="27" customFormat="1"/>
    <row r="42" spans="4:38" s="27" customFormat="1"/>
    <row r="43" spans="4:38">
      <c r="D43" s="38"/>
      <c r="I43" s="38"/>
      <c r="L43" s="38"/>
      <c r="M43" s="38"/>
      <c r="Q43" s="38"/>
      <c r="Z43" s="38"/>
      <c r="AD43" s="38"/>
      <c r="AG43" s="38"/>
      <c r="AH43" s="38"/>
      <c r="AL43" s="38"/>
    </row>
    <row r="44" spans="4:38">
      <c r="D44" s="38"/>
      <c r="I44" s="38"/>
      <c r="M44" s="38"/>
      <c r="Q44" s="38"/>
      <c r="Z44" s="38"/>
      <c r="AD44" s="38"/>
      <c r="AH44" s="38"/>
      <c r="AL44" s="38"/>
    </row>
    <row r="45" spans="4:38">
      <c r="D45" s="38"/>
      <c r="I45" s="38"/>
      <c r="M45" s="38"/>
      <c r="Q45" s="38"/>
      <c r="Z45" s="38"/>
      <c r="AD45" s="38"/>
      <c r="AH45" s="38"/>
      <c r="AL45" s="38"/>
    </row>
  </sheetData>
  <sheetProtection algorithmName="SHA-512" hashValue="MtZ/QD03e4iYwVynNbtUL8R82a+0nZPkjeDpzGsvtbQrC18s4nufpXETK+sc/tLrYIXuRcPQaXSLyO1VAz8Raw==" saltValue="jt4Ah6Ws3rbPInmOxBOoc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C7:C11"/>
    <mergeCell ref="C12:C16"/>
    <mergeCell ref="I5:I6"/>
    <mergeCell ref="H5:H6"/>
    <mergeCell ref="G5:G6"/>
    <mergeCell ref="E5:E6"/>
    <mergeCell ref="F5:F6"/>
  </mergeCells>
  <phoneticPr fontId="50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3" max="1048575" man="1"/>
  </colBreaks>
  <ignoredErrors>
    <ignoredError sqref="J22:J26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4"/>
  <sheetViews>
    <sheetView showGridLines="0" topLeftCell="A4" zoomScale="80" zoomScaleNormal="80" workbookViewId="0">
      <selection activeCell="C12" sqref="C12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10"/>
      <c r="W3" s="110"/>
      <c r="X3" s="110"/>
    </row>
    <row r="4" spans="1:33">
      <c r="B4" s="111" t="s">
        <v>217</v>
      </c>
      <c r="C4" s="111"/>
      <c r="T4" s="61"/>
      <c r="U4" s="61"/>
    </row>
    <row r="5" spans="1:33" ht="15.75" thickBot="1">
      <c r="C5" s="111"/>
      <c r="T5" s="61"/>
      <c r="U5" s="61"/>
      <c r="W5" s="23"/>
      <c r="X5" s="23"/>
      <c r="Y5" s="23"/>
      <c r="Z5" s="23"/>
      <c r="AA5" s="23"/>
      <c r="AB5" s="23"/>
    </row>
    <row r="6" spans="1:33">
      <c r="C6" s="191" t="s">
        <v>22</v>
      </c>
      <c r="D6" s="193" t="s">
        <v>23</v>
      </c>
      <c r="E6" s="193" t="s">
        <v>24</v>
      </c>
      <c r="F6" s="193" t="s">
        <v>25</v>
      </c>
      <c r="G6" s="193" t="s">
        <v>26</v>
      </c>
      <c r="H6" s="193" t="s">
        <v>27</v>
      </c>
      <c r="I6" s="193" t="s">
        <v>28</v>
      </c>
      <c r="J6" s="193" t="s">
        <v>29</v>
      </c>
      <c r="K6" s="193" t="s">
        <v>30</v>
      </c>
      <c r="L6" s="193" t="s">
        <v>31</v>
      </c>
      <c r="M6" s="193" t="s">
        <v>32</v>
      </c>
      <c r="N6" s="189" t="s">
        <v>33</v>
      </c>
      <c r="T6" s="61"/>
      <c r="U6" s="61"/>
      <c r="V6" s="23"/>
      <c r="W6" s="23"/>
      <c r="X6" s="23"/>
    </row>
    <row r="7" spans="1:33" ht="15.75" thickBot="1">
      <c r="C7" s="192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0"/>
      <c r="AB7" s="61"/>
      <c r="AC7" s="61"/>
      <c r="AD7" s="61"/>
      <c r="AE7" s="61"/>
      <c r="AF7" s="61"/>
      <c r="AG7" s="61"/>
    </row>
    <row r="8" spans="1:33">
      <c r="B8" s="120">
        <v>2019</v>
      </c>
      <c r="C8" s="112">
        <v>230211</v>
      </c>
      <c r="D8" s="116">
        <v>207790</v>
      </c>
      <c r="E8" s="114">
        <v>226741</v>
      </c>
      <c r="F8" s="116">
        <v>200239</v>
      </c>
      <c r="G8" s="114">
        <v>276987</v>
      </c>
      <c r="H8" s="116">
        <v>256291</v>
      </c>
      <c r="I8" s="114">
        <v>304938</v>
      </c>
      <c r="J8" s="116">
        <v>255359</v>
      </c>
      <c r="K8" s="114">
        <v>242688</v>
      </c>
      <c r="L8" s="116">
        <v>195261</v>
      </c>
      <c r="M8" s="114">
        <v>174202</v>
      </c>
      <c r="N8" s="118">
        <v>160635</v>
      </c>
      <c r="O8" s="66"/>
      <c r="Q8" s="66"/>
    </row>
    <row r="9" spans="1:33">
      <c r="B9" s="121">
        <v>2020</v>
      </c>
      <c r="C9" s="112">
        <v>251926</v>
      </c>
      <c r="D9" s="116">
        <v>188178</v>
      </c>
      <c r="E9" s="114">
        <v>51360</v>
      </c>
      <c r="F9" s="116">
        <v>9956</v>
      </c>
      <c r="G9" s="114">
        <v>34400</v>
      </c>
      <c r="H9" s="116">
        <v>97418</v>
      </c>
      <c r="I9" s="114">
        <v>147162</v>
      </c>
      <c r="J9" s="116">
        <v>110631</v>
      </c>
      <c r="K9" s="114">
        <v>87947</v>
      </c>
      <c r="L9" s="116">
        <v>36346</v>
      </c>
      <c r="M9" s="114">
        <v>23212</v>
      </c>
      <c r="N9" s="118">
        <v>35834</v>
      </c>
      <c r="O9" s="66"/>
      <c r="Q9" s="66"/>
    </row>
    <row r="10" spans="1:33">
      <c r="B10" s="121">
        <v>2021</v>
      </c>
      <c r="C10" s="112">
        <v>50244</v>
      </c>
      <c r="D10" s="116">
        <v>71497</v>
      </c>
      <c r="E10" s="114">
        <v>78815</v>
      </c>
      <c r="F10" s="116">
        <v>85636</v>
      </c>
      <c r="G10" s="114">
        <v>175257</v>
      </c>
      <c r="H10" s="116">
        <v>241427</v>
      </c>
      <c r="I10" s="114">
        <v>269131</v>
      </c>
      <c r="J10" s="116">
        <v>276111</v>
      </c>
      <c r="K10" s="114">
        <v>173653</v>
      </c>
      <c r="L10" s="116">
        <v>124804</v>
      </c>
      <c r="M10" s="114">
        <v>96447</v>
      </c>
      <c r="N10" s="118">
        <v>81209</v>
      </c>
      <c r="O10" s="66"/>
      <c r="Q10" s="66"/>
    </row>
    <row r="11" spans="1:33">
      <c r="B11" s="121">
        <v>2022</v>
      </c>
      <c r="C11" s="112">
        <v>155429</v>
      </c>
      <c r="D11" s="116">
        <v>162971</v>
      </c>
      <c r="E11" s="114">
        <v>133977</v>
      </c>
      <c r="F11" s="116">
        <v>177369</v>
      </c>
      <c r="G11" s="114">
        <v>267096</v>
      </c>
      <c r="H11" s="116">
        <v>270607</v>
      </c>
      <c r="I11" s="114">
        <v>263056</v>
      </c>
      <c r="J11" s="116">
        <v>253561</v>
      </c>
      <c r="K11" s="114">
        <v>197732</v>
      </c>
      <c r="L11" s="116">
        <v>142305</v>
      </c>
      <c r="M11" s="114">
        <v>130823</v>
      </c>
      <c r="N11" s="118">
        <v>125888</v>
      </c>
      <c r="O11" s="66"/>
      <c r="Q11" s="66"/>
      <c r="T11" s="61"/>
      <c r="U11" s="61"/>
    </row>
    <row r="12" spans="1:33">
      <c r="B12" s="121">
        <v>2023</v>
      </c>
      <c r="C12" s="112">
        <v>261257</v>
      </c>
      <c r="D12" s="116">
        <v>218239</v>
      </c>
      <c r="E12" s="114">
        <v>268147</v>
      </c>
      <c r="F12" s="116">
        <v>210173</v>
      </c>
      <c r="G12" s="114">
        <v>242993</v>
      </c>
      <c r="H12" s="116">
        <v>269742</v>
      </c>
      <c r="I12" s="114">
        <v>285502</v>
      </c>
      <c r="J12" s="116">
        <v>268882</v>
      </c>
      <c r="K12" s="114">
        <v>228858</v>
      </c>
      <c r="L12" s="116">
        <v>168189</v>
      </c>
      <c r="M12" s="114">
        <v>165552</v>
      </c>
      <c r="N12" s="118">
        <v>153416</v>
      </c>
      <c r="O12" s="66"/>
      <c r="Q12" s="66"/>
      <c r="T12" s="61"/>
      <c r="U12" s="61"/>
    </row>
    <row r="13" spans="1:33" ht="15.75" thickBot="1">
      <c r="B13" s="122">
        <v>2024</v>
      </c>
      <c r="C13" s="113">
        <v>309052</v>
      </c>
      <c r="D13" s="117">
        <v>280992</v>
      </c>
      <c r="E13" s="115">
        <v>248507</v>
      </c>
      <c r="F13" s="117"/>
      <c r="G13" s="115"/>
      <c r="H13" s="117"/>
      <c r="I13" s="115"/>
      <c r="J13" s="117"/>
      <c r="K13" s="115"/>
      <c r="L13" s="117"/>
      <c r="M13" s="115"/>
      <c r="N13" s="119"/>
      <c r="O13" s="66"/>
      <c r="P13" s="157"/>
      <c r="Q13" s="66"/>
      <c r="R13" s="23"/>
      <c r="S13" s="23"/>
      <c r="T13" s="61"/>
      <c r="U13" s="61"/>
      <c r="V13" s="23"/>
      <c r="W13" s="23"/>
      <c r="X13" s="23"/>
      <c r="Y13" s="23"/>
      <c r="Z13" s="23"/>
      <c r="AA13" s="23"/>
    </row>
    <row r="14" spans="1:33">
      <c r="P14" s="23"/>
      <c r="Q14" s="23"/>
      <c r="R14" s="23"/>
      <c r="S14" s="23"/>
      <c r="T14" s="61"/>
      <c r="U14" s="61"/>
      <c r="V14" s="23"/>
      <c r="W14" s="23"/>
      <c r="X14" s="23"/>
      <c r="Y14" s="23"/>
      <c r="Z14" s="23"/>
      <c r="AA14" s="23"/>
    </row>
    <row r="15" spans="1:33" s="23" customForma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T15" s="61"/>
      <c r="U15" s="61"/>
      <c r="V15" s="61"/>
      <c r="W15" s="61"/>
      <c r="X15" s="61"/>
      <c r="Y15" s="61"/>
      <c r="Z15" s="61"/>
      <c r="AA15" s="61"/>
    </row>
    <row r="16" spans="1:33" s="23" customFormat="1">
      <c r="A16"/>
      <c r="B16" s="111" t="s">
        <v>227</v>
      </c>
      <c r="C16"/>
      <c r="D16"/>
      <c r="E16"/>
      <c r="F16"/>
      <c r="G16"/>
      <c r="H16"/>
      <c r="I16"/>
      <c r="J16"/>
      <c r="K16"/>
      <c r="L16"/>
      <c r="M16"/>
      <c r="N16" s="111" t="s">
        <v>225</v>
      </c>
      <c r="O16"/>
      <c r="T16" s="61"/>
      <c r="U16" s="61"/>
    </row>
    <row r="17" spans="1:33" s="23" customFormat="1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O17"/>
      <c r="T17" s="61"/>
      <c r="U17" s="61"/>
    </row>
    <row r="18" spans="1:33" s="23" customFormat="1">
      <c r="T18" s="61"/>
      <c r="U18" s="61"/>
    </row>
    <row r="19" spans="1:33" s="23" customFormat="1">
      <c r="T19" s="61"/>
      <c r="U19" s="61"/>
      <c r="V19" s="61"/>
      <c r="W19" s="61"/>
      <c r="X19" s="61"/>
      <c r="Y19" s="61"/>
      <c r="Z19" s="61"/>
      <c r="AA19" s="61"/>
    </row>
    <row r="20" spans="1:33" s="23" customFormat="1">
      <c r="T20" s="61"/>
      <c r="U20" s="61"/>
    </row>
    <row r="21" spans="1:33" s="23" customFormat="1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T21" s="61"/>
      <c r="U21" s="61"/>
      <c r="AB21" s="61"/>
      <c r="AC21" s="61"/>
      <c r="AD21" s="61"/>
      <c r="AE21" s="61"/>
      <c r="AF21" s="61"/>
      <c r="AG21" s="61"/>
    </row>
    <row r="22" spans="1:33" s="23" customFormat="1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P22" s="89"/>
      <c r="Q22" s="89"/>
      <c r="R22" s="89"/>
      <c r="S22" s="89"/>
      <c r="T22" s="136"/>
      <c r="U22" s="136"/>
      <c r="V22" s="89"/>
      <c r="W22" s="89"/>
      <c r="X22" s="89"/>
      <c r="Y22" s="89"/>
      <c r="Z22" s="89"/>
      <c r="AA22" s="69"/>
    </row>
    <row r="23" spans="1:33" s="23" customFormat="1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164"/>
      <c r="N23" s="89"/>
      <c r="P23" s="89"/>
      <c r="Q23" s="89"/>
      <c r="R23" s="89"/>
      <c r="S23" s="89"/>
      <c r="T23" s="136"/>
      <c r="U23" s="136"/>
      <c r="V23" s="89"/>
      <c r="W23" s="89"/>
      <c r="X23" s="89"/>
      <c r="Y23" s="89"/>
      <c r="Z23" s="89"/>
      <c r="AA23" s="69"/>
    </row>
    <row r="24" spans="1:33" s="69" customFormat="1">
      <c r="A24" s="28"/>
      <c r="B24" s="168" t="s">
        <v>22</v>
      </c>
      <c r="C24" s="168" t="s">
        <v>23</v>
      </c>
      <c r="D24" s="168" t="s">
        <v>24</v>
      </c>
      <c r="E24" s="168" t="s">
        <v>25</v>
      </c>
      <c r="F24" s="168" t="s">
        <v>26</v>
      </c>
      <c r="G24" s="168" t="s">
        <v>27</v>
      </c>
      <c r="H24" s="168" t="s">
        <v>28</v>
      </c>
      <c r="I24" s="168" t="s">
        <v>29</v>
      </c>
      <c r="J24" s="168" t="s">
        <v>30</v>
      </c>
      <c r="K24" s="168" t="s">
        <v>31</v>
      </c>
      <c r="L24" s="168" t="s">
        <v>32</v>
      </c>
      <c r="M24" s="169" t="s">
        <v>33</v>
      </c>
      <c r="N24" s="28"/>
      <c r="O24" s="23"/>
      <c r="P24" s="23"/>
      <c r="Q24" s="23"/>
      <c r="R24" s="23"/>
      <c r="S24" s="23"/>
      <c r="T24" s="61"/>
      <c r="U24" s="61"/>
      <c r="V24" s="23"/>
      <c r="W24" s="23"/>
      <c r="X24" s="23"/>
      <c r="Y24" s="23"/>
      <c r="Z24" s="23"/>
      <c r="AA24" s="23"/>
      <c r="AB24" s="23"/>
      <c r="AC24" s="23"/>
      <c r="AD24" s="23"/>
    </row>
    <row r="25" spans="1:33" s="69" customFormat="1">
      <c r="A25" s="170">
        <v>2019</v>
      </c>
      <c r="B25" s="40">
        <f t="shared" ref="B25:B30" si="0">C8</f>
        <v>230211</v>
      </c>
      <c r="C25" s="40">
        <f t="shared" ref="C25" si="1">D8</f>
        <v>207790</v>
      </c>
      <c r="D25" s="40">
        <f t="shared" ref="D25" si="2">E8</f>
        <v>226741</v>
      </c>
      <c r="E25" s="40">
        <f t="shared" ref="E25" si="3">F8</f>
        <v>200239</v>
      </c>
      <c r="F25" s="40">
        <f t="shared" ref="F25" si="4">G8</f>
        <v>276987</v>
      </c>
      <c r="G25" s="40">
        <f t="shared" ref="G25" si="5">H8</f>
        <v>256291</v>
      </c>
      <c r="H25" s="40">
        <f t="shared" ref="H25" si="6">I8</f>
        <v>304938</v>
      </c>
      <c r="I25" s="40">
        <f t="shared" ref="I25" si="7">J8</f>
        <v>255359</v>
      </c>
      <c r="J25" s="40">
        <f t="shared" ref="J25" si="8">K8</f>
        <v>242688</v>
      </c>
      <c r="K25" s="40">
        <f t="shared" ref="K25" si="9">L8</f>
        <v>195261</v>
      </c>
      <c r="L25" s="40">
        <f t="shared" ref="L25" si="10">M8</f>
        <v>174202</v>
      </c>
      <c r="M25" s="40">
        <f t="shared" ref="M25" si="11">N8</f>
        <v>160635</v>
      </c>
      <c r="N25" s="171"/>
      <c r="O25" s="23"/>
      <c r="P25" s="23"/>
      <c r="Q25" s="23"/>
      <c r="R25" s="23"/>
      <c r="S25" s="23"/>
      <c r="T25" s="61"/>
      <c r="U25" s="61"/>
      <c r="V25" s="23"/>
      <c r="W25" s="23"/>
      <c r="X25" s="23"/>
      <c r="Y25" s="23"/>
      <c r="Z25" s="23"/>
      <c r="AA25" s="23"/>
      <c r="AB25" s="23"/>
      <c r="AC25" s="23"/>
      <c r="AD25" s="23"/>
    </row>
    <row r="26" spans="1:33" s="69" customFormat="1">
      <c r="A26" s="170">
        <v>2020</v>
      </c>
      <c r="B26" s="40">
        <f t="shared" si="0"/>
        <v>251926</v>
      </c>
      <c r="C26" s="40">
        <f t="shared" ref="C26" si="12">D9</f>
        <v>188178</v>
      </c>
      <c r="D26" s="40">
        <f t="shared" ref="D26" si="13">E9</f>
        <v>51360</v>
      </c>
      <c r="E26" s="40">
        <f t="shared" ref="E26" si="14">F9</f>
        <v>9956</v>
      </c>
      <c r="F26" s="40">
        <f t="shared" ref="F26" si="15">G9</f>
        <v>34400</v>
      </c>
      <c r="G26" s="40">
        <f t="shared" ref="G26" si="16">H9</f>
        <v>97418</v>
      </c>
      <c r="H26" s="40">
        <f t="shared" ref="H26" si="17">I9</f>
        <v>147162</v>
      </c>
      <c r="I26" s="40">
        <f t="shared" ref="I26" si="18">J9</f>
        <v>110631</v>
      </c>
      <c r="J26" s="40">
        <f t="shared" ref="J26" si="19">K9</f>
        <v>87947</v>
      </c>
      <c r="K26" s="40">
        <f t="shared" ref="K26" si="20">L9</f>
        <v>36346</v>
      </c>
      <c r="L26" s="40">
        <f t="shared" ref="L26" si="21">M9</f>
        <v>23212</v>
      </c>
      <c r="M26" s="40">
        <f t="shared" ref="M26" si="22">N9</f>
        <v>35834</v>
      </c>
      <c r="N26" s="171"/>
      <c r="O26" s="23"/>
      <c r="P26" s="23"/>
      <c r="Q26" s="23"/>
      <c r="R26" s="23"/>
      <c r="S26" s="23"/>
      <c r="T26" s="61"/>
      <c r="U26" s="61"/>
      <c r="V26" s="23"/>
      <c r="W26" s="23"/>
      <c r="X26" s="23"/>
      <c r="Y26" s="23"/>
      <c r="Z26" s="23"/>
      <c r="AA26" s="23"/>
      <c r="AB26" s="23"/>
      <c r="AC26" s="23"/>
      <c r="AD26" s="23"/>
    </row>
    <row r="27" spans="1:33" s="69" customFormat="1">
      <c r="A27" s="170">
        <v>2021</v>
      </c>
      <c r="B27" s="40">
        <f t="shared" si="0"/>
        <v>50244</v>
      </c>
      <c r="C27" s="40">
        <f t="shared" ref="C27:M27" si="23">D10</f>
        <v>71497</v>
      </c>
      <c r="D27" s="40">
        <f t="shared" si="23"/>
        <v>78815</v>
      </c>
      <c r="E27" s="40">
        <f t="shared" si="23"/>
        <v>85636</v>
      </c>
      <c r="F27" s="40">
        <f t="shared" si="23"/>
        <v>175257</v>
      </c>
      <c r="G27" s="40">
        <f t="shared" si="23"/>
        <v>241427</v>
      </c>
      <c r="H27" s="40">
        <f t="shared" si="23"/>
        <v>269131</v>
      </c>
      <c r="I27" s="40">
        <f t="shared" si="23"/>
        <v>276111</v>
      </c>
      <c r="J27" s="40">
        <f t="shared" si="23"/>
        <v>173653</v>
      </c>
      <c r="K27" s="40">
        <f t="shared" si="23"/>
        <v>124804</v>
      </c>
      <c r="L27" s="40">
        <f t="shared" si="23"/>
        <v>96447</v>
      </c>
      <c r="M27" s="40">
        <f t="shared" si="23"/>
        <v>81209</v>
      </c>
      <c r="N27" s="171"/>
      <c r="O27" s="23"/>
      <c r="P27" s="23"/>
      <c r="Q27" s="23"/>
      <c r="R27" s="23"/>
      <c r="S27" s="23"/>
      <c r="T27" s="61"/>
      <c r="U27" s="61"/>
      <c r="V27" s="23"/>
      <c r="W27" s="23"/>
      <c r="X27" s="23"/>
      <c r="Y27" s="23"/>
      <c r="Z27" s="23"/>
      <c r="AA27" s="23"/>
      <c r="AB27" s="23"/>
      <c r="AC27" s="23"/>
      <c r="AD27" s="23"/>
    </row>
    <row r="28" spans="1:33" s="69" customFormat="1">
      <c r="A28" s="170">
        <v>2022</v>
      </c>
      <c r="B28" s="40">
        <f t="shared" si="0"/>
        <v>155429</v>
      </c>
      <c r="C28" s="40">
        <f t="shared" ref="C28:M28" si="24">D11</f>
        <v>162971</v>
      </c>
      <c r="D28" s="40">
        <f t="shared" si="24"/>
        <v>133977</v>
      </c>
      <c r="E28" s="40">
        <f t="shared" si="24"/>
        <v>177369</v>
      </c>
      <c r="F28" s="40">
        <f t="shared" si="24"/>
        <v>267096</v>
      </c>
      <c r="G28" s="40">
        <f t="shared" si="24"/>
        <v>270607</v>
      </c>
      <c r="H28" s="40">
        <f t="shared" si="24"/>
        <v>263056</v>
      </c>
      <c r="I28" s="40">
        <f t="shared" si="24"/>
        <v>253561</v>
      </c>
      <c r="J28" s="40">
        <f t="shared" si="24"/>
        <v>197732</v>
      </c>
      <c r="K28" s="40">
        <f t="shared" si="24"/>
        <v>142305</v>
      </c>
      <c r="L28" s="40">
        <f t="shared" si="24"/>
        <v>130823</v>
      </c>
      <c r="M28" s="40">
        <f t="shared" si="24"/>
        <v>125888</v>
      </c>
      <c r="N28" s="171"/>
      <c r="O28" s="23"/>
      <c r="P28" s="23"/>
      <c r="Q28" s="23"/>
      <c r="R28" s="23"/>
      <c r="S28" s="23"/>
      <c r="T28" s="61"/>
      <c r="U28" s="61"/>
      <c r="V28" s="23"/>
      <c r="W28" s="23"/>
      <c r="X28" s="23"/>
      <c r="Y28" s="23"/>
      <c r="Z28" s="23"/>
      <c r="AA28" s="23"/>
      <c r="AB28" s="23"/>
      <c r="AC28" s="23"/>
      <c r="AD28" s="23"/>
    </row>
    <row r="29" spans="1:33" s="69" customFormat="1" ht="14.25" customHeight="1">
      <c r="A29" s="170">
        <v>2023</v>
      </c>
      <c r="B29" s="40">
        <f t="shared" si="0"/>
        <v>261257</v>
      </c>
      <c r="C29" s="40">
        <f t="shared" ref="C29:M29" si="25">D12</f>
        <v>218239</v>
      </c>
      <c r="D29" s="40">
        <f t="shared" si="25"/>
        <v>268147</v>
      </c>
      <c r="E29" s="40">
        <f t="shared" si="25"/>
        <v>210173</v>
      </c>
      <c r="F29" s="40">
        <f t="shared" si="25"/>
        <v>242993</v>
      </c>
      <c r="G29" s="40">
        <f t="shared" si="25"/>
        <v>269742</v>
      </c>
      <c r="H29" s="40">
        <f t="shared" si="25"/>
        <v>285502</v>
      </c>
      <c r="I29" s="40">
        <f t="shared" si="25"/>
        <v>268882</v>
      </c>
      <c r="J29" s="40">
        <f t="shared" si="25"/>
        <v>228858</v>
      </c>
      <c r="K29" s="40">
        <f t="shared" si="25"/>
        <v>168189</v>
      </c>
      <c r="L29" s="40">
        <f t="shared" si="25"/>
        <v>165552</v>
      </c>
      <c r="M29" s="40">
        <f t="shared" si="25"/>
        <v>153416</v>
      </c>
      <c r="N29" s="172"/>
      <c r="O29" s="23"/>
      <c r="P29" s="23"/>
      <c r="Q29" s="23"/>
      <c r="R29" s="23"/>
      <c r="S29" s="23"/>
      <c r="T29" s="61"/>
      <c r="U29" s="61"/>
      <c r="V29" s="23"/>
      <c r="W29" s="23"/>
      <c r="X29" s="23"/>
      <c r="Y29" s="23"/>
      <c r="Z29" s="23"/>
      <c r="AA29" s="23"/>
      <c r="AB29" s="23"/>
      <c r="AC29" s="23"/>
      <c r="AD29" s="23"/>
    </row>
    <row r="30" spans="1:33" s="69" customFormat="1" ht="14.25" customHeight="1">
      <c r="A30" s="170">
        <v>2024</v>
      </c>
      <c r="B30" s="40">
        <f t="shared" si="0"/>
        <v>309052</v>
      </c>
      <c r="C30" s="40">
        <f t="shared" ref="C30:M30" si="26">D13</f>
        <v>280992</v>
      </c>
      <c r="D30" s="40">
        <f t="shared" si="26"/>
        <v>248507</v>
      </c>
      <c r="E30" s="40">
        <f t="shared" si="26"/>
        <v>0</v>
      </c>
      <c r="F30" s="40">
        <f t="shared" si="26"/>
        <v>0</v>
      </c>
      <c r="G30" s="40">
        <f t="shared" si="26"/>
        <v>0</v>
      </c>
      <c r="H30" s="40">
        <f t="shared" si="26"/>
        <v>0</v>
      </c>
      <c r="I30" s="40">
        <f t="shared" si="26"/>
        <v>0</v>
      </c>
      <c r="J30" s="40">
        <f t="shared" si="26"/>
        <v>0</v>
      </c>
      <c r="K30" s="40">
        <f t="shared" si="26"/>
        <v>0</v>
      </c>
      <c r="L30" s="40">
        <f t="shared" si="26"/>
        <v>0</v>
      </c>
      <c r="M30" s="40">
        <f t="shared" si="26"/>
        <v>0</v>
      </c>
      <c r="N30" s="172"/>
      <c r="O30" s="23"/>
      <c r="P30" s="23"/>
      <c r="Q30" s="23"/>
      <c r="R30" s="23"/>
      <c r="S30" s="23"/>
      <c r="T30" s="61"/>
      <c r="U30" s="61"/>
      <c r="V30" s="23"/>
      <c r="W30" s="23"/>
      <c r="X30" s="23"/>
      <c r="Y30" s="23"/>
      <c r="Z30" s="23"/>
      <c r="AA30" s="23"/>
      <c r="AB30" s="23"/>
      <c r="AC30" s="23"/>
      <c r="AD30" s="23"/>
    </row>
    <row r="31" spans="1:33" s="69" customFormat="1">
      <c r="A31" s="170">
        <v>2019</v>
      </c>
      <c r="B31" s="28">
        <v>663065</v>
      </c>
      <c r="C31" s="28">
        <v>627829</v>
      </c>
      <c r="D31" s="28">
        <v>711671</v>
      </c>
      <c r="E31" s="28">
        <v>603696</v>
      </c>
      <c r="F31" s="28">
        <v>806561</v>
      </c>
      <c r="G31" s="28">
        <v>762626</v>
      </c>
      <c r="H31" s="28">
        <v>766900</v>
      </c>
      <c r="I31" s="28">
        <v>679192</v>
      </c>
      <c r="J31" s="28">
        <v>750453</v>
      </c>
      <c r="K31" s="28">
        <v>674411</v>
      </c>
      <c r="L31" s="28">
        <v>547474</v>
      </c>
      <c r="M31" s="28">
        <v>476496</v>
      </c>
      <c r="N31" s="172"/>
      <c r="O31" s="23"/>
      <c r="P31" s="23"/>
      <c r="Q31" s="23"/>
      <c r="R31" s="23"/>
      <c r="S31" s="23"/>
      <c r="T31" s="61"/>
      <c r="U31" s="61"/>
      <c r="V31" s="23"/>
      <c r="W31" s="23"/>
      <c r="X31" s="23"/>
      <c r="Y31" s="23"/>
      <c r="Z31" s="23"/>
      <c r="AA31" s="23"/>
      <c r="AB31" s="23"/>
      <c r="AC31" s="23"/>
      <c r="AD31" s="23"/>
    </row>
    <row r="32" spans="1:33" s="69" customFormat="1">
      <c r="A32" s="170">
        <v>2020</v>
      </c>
      <c r="B32" s="28">
        <v>686147</v>
      </c>
      <c r="C32" s="28">
        <v>537658</v>
      </c>
      <c r="D32" s="28">
        <v>136332</v>
      </c>
      <c r="E32" s="28">
        <v>22549</v>
      </c>
      <c r="F32" s="28">
        <v>88522</v>
      </c>
      <c r="G32" s="28">
        <v>215583</v>
      </c>
      <c r="H32" s="28">
        <v>351887</v>
      </c>
      <c r="I32" s="28">
        <v>276927</v>
      </c>
      <c r="J32" s="28">
        <v>235677</v>
      </c>
      <c r="K32" s="28">
        <v>96620</v>
      </c>
      <c r="L32" s="28">
        <v>56653</v>
      </c>
      <c r="M32" s="28">
        <v>80531</v>
      </c>
      <c r="N32" s="172"/>
      <c r="O32" s="23"/>
      <c r="P32" s="23"/>
      <c r="Q32" s="23"/>
      <c r="R32" s="23"/>
      <c r="S32" s="23"/>
      <c r="T32" s="61"/>
      <c r="U32" s="61"/>
      <c r="V32" s="23"/>
      <c r="W32" s="23"/>
      <c r="X32" s="23"/>
      <c r="Y32" s="23"/>
      <c r="Z32" s="23"/>
      <c r="AA32" s="23"/>
      <c r="AB32" s="23"/>
      <c r="AC32" s="23"/>
      <c r="AD32" s="23"/>
    </row>
    <row r="33" spans="1:30" s="69" customFormat="1">
      <c r="A33" s="170">
        <v>2021</v>
      </c>
      <c r="B33" s="28">
        <v>104446</v>
      </c>
      <c r="C33" s="28">
        <v>146343</v>
      </c>
      <c r="D33" s="28">
        <v>153062</v>
      </c>
      <c r="E33" s="28">
        <v>176289</v>
      </c>
      <c r="F33" s="28">
        <v>411092</v>
      </c>
      <c r="G33" s="28">
        <v>620778</v>
      </c>
      <c r="H33" s="28">
        <v>669641</v>
      </c>
      <c r="I33" s="28">
        <v>711375</v>
      </c>
      <c r="J33" s="28">
        <v>554838</v>
      </c>
      <c r="K33" s="28">
        <v>472692</v>
      </c>
      <c r="L33" s="28">
        <v>308424</v>
      </c>
      <c r="M33" s="28">
        <v>222121</v>
      </c>
      <c r="N33" s="172"/>
      <c r="O33" s="23"/>
      <c r="P33" s="23"/>
      <c r="Q33" s="23"/>
      <c r="R33" s="23"/>
      <c r="S33" s="23"/>
      <c r="T33" s="61"/>
      <c r="U33" s="61"/>
      <c r="V33" s="23"/>
      <c r="W33" s="23"/>
      <c r="X33" s="23"/>
      <c r="Y33" s="23"/>
      <c r="Z33" s="23"/>
      <c r="AA33" s="23"/>
      <c r="AB33" s="23"/>
      <c r="AC33" s="23"/>
      <c r="AD33" s="23"/>
    </row>
    <row r="34" spans="1:30" s="69" customFormat="1">
      <c r="A34" s="170">
        <v>2022</v>
      </c>
      <c r="B34" s="28">
        <v>379790</v>
      </c>
      <c r="C34" s="28">
        <v>400527</v>
      </c>
      <c r="D34" s="28">
        <v>377524</v>
      </c>
      <c r="E34" s="28">
        <v>551438</v>
      </c>
      <c r="F34" s="28">
        <v>837557</v>
      </c>
      <c r="G34" s="28">
        <v>818550</v>
      </c>
      <c r="H34" s="28">
        <v>659863</v>
      </c>
      <c r="I34" s="28">
        <v>657613</v>
      </c>
      <c r="J34" s="28">
        <v>622795</v>
      </c>
      <c r="K34" s="28">
        <v>507159</v>
      </c>
      <c r="L34" s="28">
        <v>417835</v>
      </c>
      <c r="M34" s="28">
        <v>357721</v>
      </c>
      <c r="N34" s="171"/>
      <c r="O34" s="167"/>
      <c r="P34" s="23"/>
      <c r="Q34" s="23"/>
      <c r="R34" s="23"/>
      <c r="S34" s="23"/>
      <c r="T34" s="61"/>
      <c r="U34" s="61"/>
      <c r="V34" s="23"/>
      <c r="W34" s="23"/>
      <c r="X34" s="23"/>
      <c r="Y34" s="23"/>
      <c r="Z34" s="23"/>
      <c r="AA34" s="23"/>
      <c r="AB34" s="23"/>
      <c r="AC34" s="23"/>
      <c r="AD34" s="23"/>
    </row>
    <row r="35" spans="1:30" s="69" customFormat="1">
      <c r="A35" s="170">
        <v>2023</v>
      </c>
      <c r="B35" s="28">
        <v>683366</v>
      </c>
      <c r="C35" s="28">
        <v>585189</v>
      </c>
      <c r="D35" s="28">
        <v>770145</v>
      </c>
      <c r="E35" s="28">
        <v>619205</v>
      </c>
      <c r="F35" s="28">
        <v>781926</v>
      </c>
      <c r="G35" s="28">
        <v>823494</v>
      </c>
      <c r="H35" s="28">
        <v>740393</v>
      </c>
      <c r="I35" s="28">
        <v>712595</v>
      </c>
      <c r="J35" s="28">
        <v>698671</v>
      </c>
      <c r="K35" s="28">
        <v>562091</v>
      </c>
      <c r="L35" s="28">
        <v>504191</v>
      </c>
      <c r="M35" s="28">
        <v>439359</v>
      </c>
      <c r="N35" s="28"/>
      <c r="O35" s="23"/>
      <c r="P35" s="23"/>
      <c r="Q35" s="23"/>
      <c r="R35" s="23"/>
      <c r="S35" s="23"/>
      <c r="T35" s="61"/>
      <c r="U35" s="61"/>
      <c r="V35" s="23"/>
      <c r="W35" s="23"/>
      <c r="X35" s="23"/>
      <c r="Y35" s="23"/>
      <c r="Z35" s="23"/>
      <c r="AA35" s="23"/>
      <c r="AB35" s="23"/>
      <c r="AC35" s="23"/>
      <c r="AD35" s="23"/>
    </row>
    <row r="36" spans="1:30" s="69" customFormat="1">
      <c r="A36" s="170">
        <v>2024</v>
      </c>
      <c r="B36" s="28">
        <v>822717</v>
      </c>
      <c r="C36" s="28">
        <v>763431</v>
      </c>
      <c r="D36" s="28">
        <v>700952</v>
      </c>
      <c r="E36" s="28"/>
      <c r="F36" s="28"/>
      <c r="G36" s="28"/>
      <c r="H36" s="62"/>
      <c r="I36" s="62"/>
      <c r="J36" s="62"/>
      <c r="K36" s="62"/>
      <c r="L36" s="62"/>
      <c r="M36" s="62"/>
      <c r="N36" s="28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</row>
    <row r="37" spans="1:30" s="69" customFormat="1">
      <c r="A37" s="152"/>
      <c r="B37" s="168" t="s">
        <v>22</v>
      </c>
      <c r="C37" s="168" t="s">
        <v>23</v>
      </c>
      <c r="D37" s="168" t="s">
        <v>24</v>
      </c>
      <c r="E37" s="168" t="s">
        <v>25</v>
      </c>
      <c r="F37" s="168" t="s">
        <v>26</v>
      </c>
      <c r="G37" s="168" t="s">
        <v>27</v>
      </c>
      <c r="H37" s="168" t="s">
        <v>28</v>
      </c>
      <c r="I37" s="168" t="s">
        <v>29</v>
      </c>
      <c r="J37" s="168" t="s">
        <v>30</v>
      </c>
      <c r="K37" s="168" t="s">
        <v>31</v>
      </c>
      <c r="L37" s="168" t="s">
        <v>32</v>
      </c>
      <c r="M37" s="169" t="s">
        <v>33</v>
      </c>
      <c r="N37" s="28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</row>
    <row r="38" spans="1:30" s="69" customFormat="1">
      <c r="A38" s="152">
        <v>2019</v>
      </c>
      <c r="B38" s="173">
        <f t="shared" ref="B38:M38" si="27">B31/B25</f>
        <v>2.8802489889709877</v>
      </c>
      <c r="C38" s="173">
        <f t="shared" si="27"/>
        <v>3.0214591655036336</v>
      </c>
      <c r="D38" s="173">
        <f t="shared" si="27"/>
        <v>3.1386956924420373</v>
      </c>
      <c r="E38" s="173">
        <f t="shared" si="27"/>
        <v>3.0148772217200444</v>
      </c>
      <c r="F38" s="173">
        <f t="shared" si="27"/>
        <v>2.9119092231765391</v>
      </c>
      <c r="G38" s="173">
        <f t="shared" si="27"/>
        <v>2.9756253633564973</v>
      </c>
      <c r="H38" s="173">
        <f t="shared" si="27"/>
        <v>2.5149374626973353</v>
      </c>
      <c r="I38" s="173">
        <f t="shared" si="27"/>
        <v>2.6597535234708785</v>
      </c>
      <c r="J38" s="173">
        <f t="shared" si="27"/>
        <v>3.0922542523734178</v>
      </c>
      <c r="K38" s="173">
        <f t="shared" si="27"/>
        <v>3.45389504304495</v>
      </c>
      <c r="L38" s="173">
        <f t="shared" si="27"/>
        <v>3.1427538145371465</v>
      </c>
      <c r="M38" s="173">
        <f t="shared" si="27"/>
        <v>2.966327388178168</v>
      </c>
      <c r="N38" s="28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</row>
    <row r="39" spans="1:30" s="69" customFormat="1">
      <c r="A39" s="152">
        <v>2020</v>
      </c>
      <c r="B39" s="173">
        <f t="shared" ref="B39:M39" si="28">B32/B26</f>
        <v>2.723605344426538</v>
      </c>
      <c r="C39" s="173">
        <f t="shared" si="28"/>
        <v>2.8571777784863266</v>
      </c>
      <c r="D39" s="173">
        <f t="shared" si="28"/>
        <v>2.6544392523364486</v>
      </c>
      <c r="E39" s="173">
        <f t="shared" si="28"/>
        <v>2.2648654077942947</v>
      </c>
      <c r="F39" s="173">
        <f t="shared" si="28"/>
        <v>2.573313953488372</v>
      </c>
      <c r="G39" s="173">
        <f t="shared" si="28"/>
        <v>2.2129688558582603</v>
      </c>
      <c r="H39" s="173">
        <f t="shared" si="28"/>
        <v>2.3911539663771899</v>
      </c>
      <c r="I39" s="173">
        <f t="shared" si="28"/>
        <v>2.5031591506901321</v>
      </c>
      <c r="J39" s="173">
        <f t="shared" si="28"/>
        <v>2.6797616746449564</v>
      </c>
      <c r="K39" s="173">
        <f t="shared" si="28"/>
        <v>2.6583392945578606</v>
      </c>
      <c r="L39" s="173">
        <f t="shared" si="28"/>
        <v>2.4406772359124589</v>
      </c>
      <c r="M39" s="173">
        <f t="shared" si="28"/>
        <v>2.2473349333035664</v>
      </c>
      <c r="N39" s="28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</row>
    <row r="40" spans="1:30" s="23" customFormat="1">
      <c r="A40" s="152">
        <v>2021</v>
      </c>
      <c r="B40" s="173">
        <f t="shared" ref="B40:M40" si="29">B33/B27</f>
        <v>2.0787755751930579</v>
      </c>
      <c r="C40" s="173">
        <f t="shared" si="29"/>
        <v>2.0468411262010995</v>
      </c>
      <c r="D40" s="173">
        <f t="shared" si="29"/>
        <v>1.9420414895641693</v>
      </c>
      <c r="E40" s="173">
        <f t="shared" si="29"/>
        <v>2.0585851744593398</v>
      </c>
      <c r="F40" s="173">
        <f t="shared" si="29"/>
        <v>2.3456523847834894</v>
      </c>
      <c r="G40" s="173">
        <f t="shared" si="29"/>
        <v>2.5712865586699083</v>
      </c>
      <c r="H40" s="173">
        <f t="shared" si="29"/>
        <v>2.4881600410209153</v>
      </c>
      <c r="I40" s="173">
        <f t="shared" si="29"/>
        <v>2.5764094874887276</v>
      </c>
      <c r="J40" s="173">
        <f t="shared" si="29"/>
        <v>3.195095967245023</v>
      </c>
      <c r="K40" s="173">
        <f t="shared" si="29"/>
        <v>3.7874747604243453</v>
      </c>
      <c r="L40" s="173">
        <f t="shared" si="29"/>
        <v>3.1978599645401102</v>
      </c>
      <c r="M40" s="173">
        <f t="shared" si="29"/>
        <v>2.7351771355391645</v>
      </c>
      <c r="N40" s="28"/>
    </row>
    <row r="41" spans="1:30" s="23" customFormat="1">
      <c r="A41" s="152">
        <v>2022</v>
      </c>
      <c r="B41" s="173">
        <f t="shared" ref="B41:M41" si="30">B34/B28</f>
        <v>2.4434951006568917</v>
      </c>
      <c r="C41" s="173">
        <f t="shared" si="30"/>
        <v>2.4576581109522553</v>
      </c>
      <c r="D41" s="173">
        <f t="shared" si="30"/>
        <v>2.8178269404450016</v>
      </c>
      <c r="E41" s="173">
        <f t="shared" si="30"/>
        <v>3.1089874780824158</v>
      </c>
      <c r="F41" s="173">
        <f t="shared" si="30"/>
        <v>3.1357901278940905</v>
      </c>
      <c r="G41" s="173">
        <f t="shared" si="30"/>
        <v>3.0248663190530918</v>
      </c>
      <c r="H41" s="173">
        <f t="shared" si="30"/>
        <v>2.5084506721002371</v>
      </c>
      <c r="I41" s="173">
        <f t="shared" si="30"/>
        <v>2.5935100429482452</v>
      </c>
      <c r="J41" s="173">
        <f t="shared" si="30"/>
        <v>3.1496925130985374</v>
      </c>
      <c r="K41" s="173">
        <f t="shared" si="30"/>
        <v>3.5638874248972279</v>
      </c>
      <c r="L41" s="173">
        <f t="shared" si="30"/>
        <v>3.1938955688219961</v>
      </c>
      <c r="M41" s="173">
        <f t="shared" si="30"/>
        <v>2.8415814056939501</v>
      </c>
      <c r="N41" s="28"/>
    </row>
    <row r="42" spans="1:30" s="23" customFormat="1">
      <c r="A42" s="152">
        <v>2023</v>
      </c>
      <c r="B42" s="173">
        <f t="shared" ref="B42:M42" si="31">B35/B29</f>
        <v>2.6156849385853778</v>
      </c>
      <c r="C42" s="173">
        <f t="shared" si="31"/>
        <v>2.6814134962128677</v>
      </c>
      <c r="D42" s="173">
        <f t="shared" si="31"/>
        <v>2.8721000048480869</v>
      </c>
      <c r="E42" s="173">
        <f t="shared" si="31"/>
        <v>2.946168156708997</v>
      </c>
      <c r="F42" s="173">
        <f t="shared" si="31"/>
        <v>3.2178951657043617</v>
      </c>
      <c r="G42" s="173">
        <f t="shared" si="31"/>
        <v>3.0528949885446095</v>
      </c>
      <c r="H42" s="173">
        <f t="shared" si="31"/>
        <v>2.5933023236264545</v>
      </c>
      <c r="I42" s="173">
        <f t="shared" si="31"/>
        <v>2.6502145922746783</v>
      </c>
      <c r="J42" s="173">
        <f t="shared" si="31"/>
        <v>3.0528581041519196</v>
      </c>
      <c r="K42" s="173">
        <f t="shared" si="31"/>
        <v>3.3420199894166682</v>
      </c>
      <c r="L42" s="173">
        <f t="shared" si="31"/>
        <v>3.0455144003092682</v>
      </c>
      <c r="M42" s="173">
        <f t="shared" si="31"/>
        <v>2.8638407988736505</v>
      </c>
      <c r="N42" s="28"/>
    </row>
    <row r="43" spans="1:30" s="23" customFormat="1">
      <c r="A43" s="152">
        <v>2024</v>
      </c>
      <c r="B43" s="173">
        <f t="shared" ref="B43:M43" si="32">B36/B30</f>
        <v>2.6620665777927339</v>
      </c>
      <c r="C43" s="173">
        <f t="shared" si="32"/>
        <v>2.7169136487871541</v>
      </c>
      <c r="D43" s="173">
        <f t="shared" si="32"/>
        <v>2.8206529393538209</v>
      </c>
      <c r="E43" s="173" t="e">
        <f t="shared" si="32"/>
        <v>#DIV/0!</v>
      </c>
      <c r="F43" s="173" t="e">
        <f t="shared" si="32"/>
        <v>#DIV/0!</v>
      </c>
      <c r="G43" s="173" t="e">
        <f t="shared" si="32"/>
        <v>#DIV/0!</v>
      </c>
      <c r="H43" s="173" t="e">
        <f t="shared" si="32"/>
        <v>#DIV/0!</v>
      </c>
      <c r="I43" s="173" t="e">
        <f t="shared" si="32"/>
        <v>#DIV/0!</v>
      </c>
      <c r="J43" s="173" t="e">
        <f t="shared" si="32"/>
        <v>#DIV/0!</v>
      </c>
      <c r="K43" s="173" t="e">
        <f t="shared" si="32"/>
        <v>#DIV/0!</v>
      </c>
      <c r="L43" s="173" t="e">
        <f t="shared" si="32"/>
        <v>#DIV/0!</v>
      </c>
      <c r="M43" s="173" t="e">
        <f t="shared" si="32"/>
        <v>#DIV/0!</v>
      </c>
      <c r="N43" s="28"/>
    </row>
    <row r="44" spans="1:30" s="23" customFormat="1">
      <c r="A44" s="28"/>
      <c r="N44" s="28"/>
    </row>
    <row r="45" spans="1:30" s="23" customFormat="1">
      <c r="A45" s="89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</row>
    <row r="46" spans="1:30" s="23" customFormat="1">
      <c r="A46" s="89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</row>
    <row r="47" spans="1:30" s="23" customFormat="1">
      <c r="A47" s="6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/>
      <c r="O47"/>
    </row>
    <row r="48" spans="1:30" s="23" customFormat="1">
      <c r="A48" s="69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/>
      <c r="O48"/>
    </row>
    <row r="49" spans="1:27" s="23" customFormat="1">
      <c r="N49"/>
      <c r="O49"/>
    </row>
    <row r="50" spans="1:27" s="23" customForma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V50"/>
      <c r="W50"/>
      <c r="X50"/>
      <c r="Y50"/>
      <c r="Z50"/>
      <c r="AA50"/>
    </row>
    <row r="51" spans="1:27" s="23" customFormat="1">
      <c r="V51"/>
      <c r="W51"/>
      <c r="X51"/>
      <c r="Y51"/>
      <c r="Z51"/>
      <c r="AA51"/>
    </row>
    <row r="52" spans="1:27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1:27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1:27"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</row>
  </sheetData>
  <sheetProtection algorithmName="SHA-512" hashValue="ZkakhubD5K92o2OgcKoRAiV9fTvyOvuEPlqKeVMLpwqGJbanU/2pXOV4hRWXEGPkdh4oFIF8/78bHx97SYnNuQ==" saltValue="jIbxMuTI2NmHodftcmJ3Ag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ignoredErrors>
    <ignoredError sqref="E43:F43 G43:M43" evalError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8"/>
  <sheetViews>
    <sheetView showGridLines="0" topLeftCell="A36" zoomScale="85" zoomScaleNormal="85" workbookViewId="0">
      <selection activeCell="R63" sqref="R63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14" t="s">
        <v>79</v>
      </c>
      <c r="C6" s="216" t="s">
        <v>15</v>
      </c>
      <c r="D6" s="217"/>
      <c r="E6" s="218"/>
      <c r="F6" s="216" t="s">
        <v>16</v>
      </c>
      <c r="G6" s="217"/>
      <c r="H6" s="218"/>
      <c r="I6" s="222" t="s">
        <v>17</v>
      </c>
      <c r="J6" s="223"/>
      <c r="K6" s="224"/>
      <c r="L6" s="216" t="s">
        <v>18</v>
      </c>
      <c r="M6" s="217"/>
      <c r="N6" s="218"/>
      <c r="O6" s="216" t="s">
        <v>19</v>
      </c>
      <c r="P6" s="217"/>
      <c r="Q6" s="261"/>
    </row>
    <row r="7" spans="2:17">
      <c r="B7" s="215"/>
      <c r="C7" s="219"/>
      <c r="D7" s="220"/>
      <c r="E7" s="221"/>
      <c r="F7" s="219"/>
      <c r="G7" s="220"/>
      <c r="H7" s="221"/>
      <c r="I7" s="225"/>
      <c r="J7" s="226"/>
      <c r="K7" s="227"/>
      <c r="L7" s="219"/>
      <c r="M7" s="220"/>
      <c r="N7" s="221"/>
      <c r="O7" s="219"/>
      <c r="P7" s="220"/>
      <c r="Q7" s="262"/>
    </row>
    <row r="8" spans="2:17" ht="15.75" customHeight="1">
      <c r="B8" s="128" t="s">
        <v>80</v>
      </c>
      <c r="C8" s="240" t="s">
        <v>82</v>
      </c>
      <c r="D8" s="199"/>
      <c r="E8" s="200"/>
      <c r="F8" s="234">
        <v>8234</v>
      </c>
      <c r="G8" s="231"/>
      <c r="H8" s="232"/>
      <c r="I8" s="249" t="s">
        <v>40</v>
      </c>
      <c r="J8" s="199"/>
      <c r="K8" s="200"/>
      <c r="L8" s="250" t="s">
        <v>47</v>
      </c>
      <c r="M8" s="206"/>
      <c r="N8" s="207"/>
      <c r="O8" s="249" t="s">
        <v>41</v>
      </c>
      <c r="P8" s="199"/>
      <c r="Q8" s="200"/>
    </row>
    <row r="9" spans="2:17" ht="15" customHeight="1">
      <c r="B9" s="128" t="s">
        <v>81</v>
      </c>
      <c r="C9" s="240" t="s">
        <v>83</v>
      </c>
      <c r="D9" s="199"/>
      <c r="E9" s="200"/>
      <c r="F9" s="234">
        <v>4566</v>
      </c>
      <c r="G9" s="231"/>
      <c r="H9" s="232"/>
      <c r="I9" s="249" t="s">
        <v>42</v>
      </c>
      <c r="J9" s="199"/>
      <c r="K9" s="200"/>
      <c r="L9" s="250" t="s">
        <v>48</v>
      </c>
      <c r="M9" s="206"/>
      <c r="N9" s="207"/>
      <c r="O9" s="249" t="s">
        <v>41</v>
      </c>
      <c r="P9" s="199"/>
      <c r="Q9" s="200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14" t="s">
        <v>79</v>
      </c>
      <c r="C13" s="216" t="s">
        <v>15</v>
      </c>
      <c r="D13" s="217"/>
      <c r="E13" s="218"/>
      <c r="F13" s="216" t="s">
        <v>16</v>
      </c>
      <c r="G13" s="217"/>
      <c r="H13" s="218"/>
      <c r="I13" s="222" t="s">
        <v>207</v>
      </c>
      <c r="J13" s="223"/>
      <c r="K13" s="224"/>
      <c r="L13" s="216" t="s">
        <v>18</v>
      </c>
      <c r="M13" s="217"/>
      <c r="N13" s="218"/>
      <c r="O13" s="216" t="s">
        <v>19</v>
      </c>
      <c r="P13" s="217"/>
      <c r="Q13" s="261"/>
    </row>
    <row r="14" spans="2:17" ht="15" customHeight="1">
      <c r="B14" s="215"/>
      <c r="C14" s="219"/>
      <c r="D14" s="220"/>
      <c r="E14" s="221"/>
      <c r="F14" s="219"/>
      <c r="G14" s="220"/>
      <c r="H14" s="221"/>
      <c r="I14" s="225"/>
      <c r="J14" s="226"/>
      <c r="K14" s="227"/>
      <c r="L14" s="219"/>
      <c r="M14" s="220"/>
      <c r="N14" s="221"/>
      <c r="O14" s="219"/>
      <c r="P14" s="220"/>
      <c r="Q14" s="262"/>
    </row>
    <row r="15" spans="2:17" ht="15" customHeight="1">
      <c r="B15" s="128" t="s">
        <v>80</v>
      </c>
      <c r="C15" s="240" t="s">
        <v>84</v>
      </c>
      <c r="D15" s="199"/>
      <c r="E15" s="200"/>
      <c r="F15" s="234">
        <v>6934</v>
      </c>
      <c r="G15" s="231"/>
      <c r="H15" s="232"/>
      <c r="I15" s="249" t="s">
        <v>39</v>
      </c>
      <c r="J15" s="199"/>
      <c r="K15" s="200"/>
      <c r="L15" s="250" t="s">
        <v>47</v>
      </c>
      <c r="M15" s="206"/>
      <c r="N15" s="207"/>
      <c r="O15" s="249" t="s">
        <v>36</v>
      </c>
      <c r="P15" s="199"/>
      <c r="Q15" s="200"/>
    </row>
    <row r="16" spans="2:17" ht="15" customHeight="1">
      <c r="B16" s="128" t="s">
        <v>81</v>
      </c>
      <c r="C16" s="240" t="s">
        <v>85</v>
      </c>
      <c r="D16" s="257"/>
      <c r="E16" s="258"/>
      <c r="F16" s="234">
        <v>4281</v>
      </c>
      <c r="G16" s="231"/>
      <c r="H16" s="232"/>
      <c r="I16" s="249" t="s">
        <v>34</v>
      </c>
      <c r="J16" s="199"/>
      <c r="K16" s="200"/>
      <c r="L16" s="250" t="s">
        <v>49</v>
      </c>
      <c r="M16" s="259"/>
      <c r="N16" s="260"/>
      <c r="O16" s="249" t="s">
        <v>37</v>
      </c>
      <c r="P16" s="199"/>
      <c r="Q16" s="200"/>
    </row>
    <row r="17" spans="2:17" ht="15" customHeight="1">
      <c r="B17" s="128" t="s">
        <v>88</v>
      </c>
      <c r="C17" s="240" t="s">
        <v>86</v>
      </c>
      <c r="D17" s="199"/>
      <c r="E17" s="200"/>
      <c r="F17" s="234">
        <v>266</v>
      </c>
      <c r="G17" s="231"/>
      <c r="H17" s="232"/>
      <c r="I17" s="249" t="s">
        <v>35</v>
      </c>
      <c r="J17" s="199"/>
      <c r="K17" s="200"/>
      <c r="L17" s="250" t="s">
        <v>50</v>
      </c>
      <c r="M17" s="206"/>
      <c r="N17" s="207"/>
      <c r="O17" s="249" t="s">
        <v>38</v>
      </c>
      <c r="P17" s="199"/>
      <c r="Q17" s="200"/>
    </row>
    <row r="18" spans="2:17" ht="15" customHeight="1">
      <c r="B18" s="128" t="s">
        <v>89</v>
      </c>
      <c r="C18" s="240" t="s">
        <v>87</v>
      </c>
      <c r="D18" s="199"/>
      <c r="E18" s="200"/>
      <c r="F18" s="234">
        <v>7334</v>
      </c>
      <c r="G18" s="231"/>
      <c r="H18" s="232"/>
      <c r="I18" s="251" t="s">
        <v>66</v>
      </c>
      <c r="J18" s="199"/>
      <c r="K18" s="200"/>
      <c r="L18" s="250" t="s">
        <v>67</v>
      </c>
      <c r="M18" s="206"/>
      <c r="N18" s="207"/>
      <c r="O18" s="252" t="s">
        <v>68</v>
      </c>
      <c r="P18" s="253"/>
      <c r="Q18" s="254"/>
    </row>
    <row r="20" spans="2:17">
      <c r="B20" s="9" t="s">
        <v>220</v>
      </c>
    </row>
    <row r="22" spans="2:17">
      <c r="B22" s="214" t="s">
        <v>79</v>
      </c>
      <c r="C22" s="216" t="s">
        <v>15</v>
      </c>
      <c r="D22" s="217"/>
      <c r="E22" s="218"/>
      <c r="F22" s="216" t="s">
        <v>16</v>
      </c>
      <c r="G22" s="217"/>
      <c r="H22" s="218"/>
      <c r="I22" s="222" t="s">
        <v>17</v>
      </c>
      <c r="J22" s="223"/>
      <c r="K22" s="224"/>
      <c r="L22" s="216" t="s">
        <v>18</v>
      </c>
      <c r="M22" s="217"/>
      <c r="N22" s="218"/>
      <c r="O22" s="216" t="s">
        <v>19</v>
      </c>
      <c r="P22" s="217"/>
      <c r="Q22" s="218"/>
    </row>
    <row r="23" spans="2:17">
      <c r="B23" s="215"/>
      <c r="C23" s="219"/>
      <c r="D23" s="220"/>
      <c r="E23" s="221"/>
      <c r="F23" s="219"/>
      <c r="G23" s="220"/>
      <c r="H23" s="221"/>
      <c r="I23" s="225"/>
      <c r="J23" s="226"/>
      <c r="K23" s="227"/>
      <c r="L23" s="219"/>
      <c r="M23" s="220"/>
      <c r="N23" s="221"/>
      <c r="O23" s="219"/>
      <c r="P23" s="220"/>
      <c r="Q23" s="221"/>
    </row>
    <row r="24" spans="2:17">
      <c r="B24" s="128" t="s">
        <v>80</v>
      </c>
      <c r="C24" s="255" t="s">
        <v>123</v>
      </c>
      <c r="D24" s="199"/>
      <c r="E24" s="200"/>
      <c r="F24" s="230">
        <v>4642</v>
      </c>
      <c r="G24" s="231"/>
      <c r="H24" s="232"/>
      <c r="I24" s="255" t="s">
        <v>124</v>
      </c>
      <c r="J24" s="199"/>
      <c r="K24" s="200"/>
      <c r="L24" s="256" t="s">
        <v>117</v>
      </c>
      <c r="M24" s="206"/>
      <c r="N24" s="207"/>
      <c r="O24" s="244" t="s">
        <v>95</v>
      </c>
      <c r="P24" s="196"/>
      <c r="Q24" s="197"/>
    </row>
    <row r="25" spans="2:17" ht="15" customHeight="1">
      <c r="B25" s="128" t="s">
        <v>81</v>
      </c>
      <c r="C25" s="240" t="s">
        <v>90</v>
      </c>
      <c r="D25" s="199"/>
      <c r="E25" s="200"/>
      <c r="F25" s="234">
        <v>186</v>
      </c>
      <c r="G25" s="231"/>
      <c r="H25" s="232"/>
      <c r="I25" s="240" t="s">
        <v>97</v>
      </c>
      <c r="J25" s="199"/>
      <c r="K25" s="200"/>
      <c r="L25" s="241" t="s">
        <v>93</v>
      </c>
      <c r="M25" s="206"/>
      <c r="N25" s="207"/>
      <c r="O25" s="242" t="s">
        <v>95</v>
      </c>
      <c r="P25" s="238"/>
      <c r="Q25" s="239"/>
    </row>
    <row r="26" spans="2:17">
      <c r="B26" s="128" t="s">
        <v>88</v>
      </c>
      <c r="C26" s="240" t="s">
        <v>91</v>
      </c>
      <c r="D26" s="257"/>
      <c r="E26" s="258"/>
      <c r="F26" s="234">
        <v>3134</v>
      </c>
      <c r="G26" s="231"/>
      <c r="H26" s="232"/>
      <c r="I26" s="240" t="s">
        <v>98</v>
      </c>
      <c r="J26" s="199"/>
      <c r="K26" s="200"/>
      <c r="L26" s="241" t="s">
        <v>48</v>
      </c>
      <c r="M26" s="259"/>
      <c r="N26" s="260"/>
      <c r="O26" s="242" t="s">
        <v>95</v>
      </c>
      <c r="P26" s="238"/>
      <c r="Q26" s="239"/>
    </row>
    <row r="27" spans="2:17" ht="15" customHeight="1">
      <c r="B27" s="129" t="s">
        <v>89</v>
      </c>
      <c r="C27" s="240" t="s">
        <v>92</v>
      </c>
      <c r="D27" s="199"/>
      <c r="E27" s="200"/>
      <c r="F27" s="234">
        <v>4687</v>
      </c>
      <c r="G27" s="231"/>
      <c r="H27" s="232"/>
      <c r="I27" s="240" t="s">
        <v>99</v>
      </c>
      <c r="J27" s="199"/>
      <c r="K27" s="200"/>
      <c r="L27" s="241" t="s">
        <v>94</v>
      </c>
      <c r="M27" s="206"/>
      <c r="N27" s="207"/>
      <c r="O27" s="242" t="s">
        <v>96</v>
      </c>
      <c r="P27" s="238"/>
      <c r="Q27" s="239"/>
    </row>
    <row r="28" spans="2:17">
      <c r="B28" s="128" t="s">
        <v>105</v>
      </c>
      <c r="C28" s="247" t="s">
        <v>101</v>
      </c>
      <c r="D28" s="199"/>
      <c r="E28" s="200"/>
      <c r="F28" s="234">
        <v>5653</v>
      </c>
      <c r="G28" s="231"/>
      <c r="H28" s="232"/>
      <c r="I28" s="247" t="s">
        <v>102</v>
      </c>
      <c r="J28" s="199"/>
      <c r="K28" s="200"/>
      <c r="L28" s="243" t="s">
        <v>47</v>
      </c>
      <c r="M28" s="206"/>
      <c r="N28" s="207"/>
      <c r="O28" s="248" t="s">
        <v>103</v>
      </c>
      <c r="P28" s="238"/>
      <c r="Q28" s="239"/>
    </row>
    <row r="29" spans="2:17">
      <c r="B29" s="129" t="s">
        <v>106</v>
      </c>
      <c r="C29" s="240" t="s">
        <v>109</v>
      </c>
      <c r="D29" s="199"/>
      <c r="E29" s="200"/>
      <c r="F29" s="234">
        <v>1299</v>
      </c>
      <c r="G29" s="231"/>
      <c r="H29" s="232"/>
      <c r="I29" s="245" t="s">
        <v>118</v>
      </c>
      <c r="J29" s="199"/>
      <c r="K29" s="200"/>
      <c r="L29" s="241" t="s">
        <v>50</v>
      </c>
      <c r="M29" s="206"/>
      <c r="N29" s="207"/>
      <c r="O29" s="246" t="s">
        <v>113</v>
      </c>
      <c r="P29" s="238"/>
      <c r="Q29" s="239"/>
    </row>
    <row r="30" spans="2:17">
      <c r="B30" s="128" t="s">
        <v>107</v>
      </c>
      <c r="C30" s="247" t="s">
        <v>110</v>
      </c>
      <c r="D30" s="199"/>
      <c r="E30" s="200"/>
      <c r="F30" s="234">
        <v>4439</v>
      </c>
      <c r="G30" s="231"/>
      <c r="H30" s="232"/>
      <c r="I30" s="245" t="s">
        <v>119</v>
      </c>
      <c r="J30" s="199"/>
      <c r="K30" s="200"/>
      <c r="L30" s="243" t="s">
        <v>117</v>
      </c>
      <c r="M30" s="206"/>
      <c r="N30" s="207"/>
      <c r="O30" s="246" t="s">
        <v>113</v>
      </c>
      <c r="P30" s="238"/>
      <c r="Q30" s="239"/>
    </row>
    <row r="31" spans="2:17">
      <c r="B31" s="129" t="s">
        <v>108</v>
      </c>
      <c r="C31" s="240" t="s">
        <v>111</v>
      </c>
      <c r="D31" s="199"/>
      <c r="E31" s="200"/>
      <c r="F31" s="234">
        <v>22710</v>
      </c>
      <c r="G31" s="231"/>
      <c r="H31" s="232"/>
      <c r="I31" s="245" t="s">
        <v>120</v>
      </c>
      <c r="J31" s="199"/>
      <c r="K31" s="200"/>
      <c r="L31" s="241" t="s">
        <v>116</v>
      </c>
      <c r="M31" s="206"/>
      <c r="N31" s="207"/>
      <c r="O31" s="246" t="s">
        <v>113</v>
      </c>
      <c r="P31" s="238"/>
      <c r="Q31" s="239"/>
    </row>
    <row r="32" spans="2:17">
      <c r="B32" s="129" t="s">
        <v>122</v>
      </c>
      <c r="C32" s="247" t="s">
        <v>112</v>
      </c>
      <c r="D32" s="199"/>
      <c r="E32" s="200"/>
      <c r="F32" s="234">
        <v>617</v>
      </c>
      <c r="G32" s="231"/>
      <c r="H32" s="232"/>
      <c r="I32" s="245" t="s">
        <v>121</v>
      </c>
      <c r="J32" s="199"/>
      <c r="K32" s="200"/>
      <c r="L32" s="243" t="s">
        <v>115</v>
      </c>
      <c r="M32" s="206"/>
      <c r="N32" s="207"/>
      <c r="O32" s="246" t="s">
        <v>114</v>
      </c>
      <c r="P32" s="238"/>
      <c r="Q32" s="239"/>
    </row>
    <row r="33" spans="2:17">
      <c r="B33" s="130" t="s">
        <v>125</v>
      </c>
      <c r="C33" s="247" t="s">
        <v>126</v>
      </c>
      <c r="D33" s="199"/>
      <c r="E33" s="200"/>
      <c r="F33" s="234">
        <v>24547</v>
      </c>
      <c r="G33" s="231"/>
      <c r="H33" s="232"/>
      <c r="I33" s="255" t="s">
        <v>120</v>
      </c>
      <c r="J33" s="199"/>
      <c r="K33" s="200"/>
      <c r="L33" s="243" t="s">
        <v>93</v>
      </c>
      <c r="M33" s="206"/>
      <c r="N33" s="207"/>
      <c r="O33" s="244" t="s">
        <v>127</v>
      </c>
      <c r="P33" s="238"/>
      <c r="Q33" s="239"/>
    </row>
    <row r="34" spans="2:17">
      <c r="B34" s="131" t="s">
        <v>129</v>
      </c>
      <c r="C34" s="235" t="s">
        <v>130</v>
      </c>
      <c r="D34" s="199"/>
      <c r="E34" s="200"/>
      <c r="F34" s="234">
        <v>5783</v>
      </c>
      <c r="G34" s="231"/>
      <c r="H34" s="232"/>
      <c r="I34" s="235" t="s">
        <v>131</v>
      </c>
      <c r="J34" s="199"/>
      <c r="K34" s="200"/>
      <c r="L34" s="236" t="s">
        <v>47</v>
      </c>
      <c r="M34" s="206"/>
      <c r="N34" s="207"/>
      <c r="O34" s="237" t="s">
        <v>132</v>
      </c>
      <c r="P34" s="238"/>
      <c r="Q34" s="239"/>
    </row>
    <row r="36" spans="2:17">
      <c r="B36" s="9" t="s">
        <v>221</v>
      </c>
    </row>
    <row r="38" spans="2:17">
      <c r="B38" s="214" t="s">
        <v>79</v>
      </c>
      <c r="C38" s="216" t="s">
        <v>15</v>
      </c>
      <c r="D38" s="217"/>
      <c r="E38" s="218"/>
      <c r="F38" s="216" t="s">
        <v>16</v>
      </c>
      <c r="G38" s="217"/>
      <c r="H38" s="218"/>
      <c r="I38" s="222" t="s">
        <v>17</v>
      </c>
      <c r="J38" s="223"/>
      <c r="K38" s="224"/>
      <c r="L38" s="216" t="s">
        <v>18</v>
      </c>
      <c r="M38" s="217"/>
      <c r="N38" s="218"/>
      <c r="O38" s="216" t="s">
        <v>19</v>
      </c>
      <c r="P38" s="217"/>
      <c r="Q38" s="218"/>
    </row>
    <row r="39" spans="2:17">
      <c r="B39" s="215"/>
      <c r="C39" s="219"/>
      <c r="D39" s="220"/>
      <c r="E39" s="221"/>
      <c r="F39" s="219"/>
      <c r="G39" s="220"/>
      <c r="H39" s="221"/>
      <c r="I39" s="225"/>
      <c r="J39" s="226"/>
      <c r="K39" s="227"/>
      <c r="L39" s="219"/>
      <c r="M39" s="220"/>
      <c r="N39" s="221"/>
      <c r="O39" s="219"/>
      <c r="P39" s="220"/>
      <c r="Q39" s="221"/>
    </row>
    <row r="40" spans="2:17">
      <c r="B40" s="128" t="s">
        <v>80</v>
      </c>
      <c r="C40" s="267" t="s">
        <v>133</v>
      </c>
      <c r="D40" s="199"/>
      <c r="E40" s="200"/>
      <c r="F40" s="230">
        <v>10570</v>
      </c>
      <c r="G40" s="231"/>
      <c r="H40" s="232"/>
      <c r="I40" s="267" t="s">
        <v>135</v>
      </c>
      <c r="J40" s="199"/>
      <c r="K40" s="200"/>
      <c r="L40" s="268" t="s">
        <v>115</v>
      </c>
      <c r="M40" s="206"/>
      <c r="N40" s="207"/>
      <c r="O40" s="269" t="s">
        <v>134</v>
      </c>
      <c r="P40" s="196"/>
      <c r="Q40" s="197"/>
    </row>
    <row r="41" spans="2:17">
      <c r="B41" s="128" t="s">
        <v>81</v>
      </c>
      <c r="C41" s="229" t="s">
        <v>139</v>
      </c>
      <c r="D41" s="199"/>
      <c r="E41" s="200"/>
      <c r="F41" s="230">
        <v>10089</v>
      </c>
      <c r="G41" s="231"/>
      <c r="H41" s="232"/>
      <c r="I41" s="229" t="s">
        <v>144</v>
      </c>
      <c r="J41" s="199"/>
      <c r="K41" s="200"/>
      <c r="L41" s="268" t="s">
        <v>115</v>
      </c>
      <c r="M41" s="206"/>
      <c r="N41" s="207"/>
      <c r="O41" s="228" t="s">
        <v>140</v>
      </c>
      <c r="P41" s="196"/>
      <c r="Q41" s="197"/>
    </row>
    <row r="42" spans="2:17" ht="15" customHeight="1">
      <c r="B42" s="128" t="s">
        <v>88</v>
      </c>
      <c r="C42" s="229" t="s">
        <v>141</v>
      </c>
      <c r="D42" s="199"/>
      <c r="E42" s="200"/>
      <c r="F42" s="230">
        <v>3707</v>
      </c>
      <c r="G42" s="231"/>
      <c r="H42" s="232"/>
      <c r="I42" s="229" t="s">
        <v>145</v>
      </c>
      <c r="J42" s="199"/>
      <c r="K42" s="200"/>
      <c r="L42" s="233" t="s">
        <v>48</v>
      </c>
      <c r="M42" s="206"/>
      <c r="N42" s="207"/>
      <c r="O42" s="228" t="s">
        <v>140</v>
      </c>
      <c r="P42" s="196"/>
      <c r="Q42" s="197"/>
    </row>
    <row r="43" spans="2:17">
      <c r="B43" s="128" t="s">
        <v>89</v>
      </c>
      <c r="C43" s="229" t="s">
        <v>142</v>
      </c>
      <c r="D43" s="199"/>
      <c r="E43" s="200"/>
      <c r="F43" s="230">
        <v>173</v>
      </c>
      <c r="G43" s="231"/>
      <c r="H43" s="232"/>
      <c r="I43" s="229" t="s">
        <v>120</v>
      </c>
      <c r="J43" s="199"/>
      <c r="K43" s="200"/>
      <c r="L43" s="233" t="s">
        <v>50</v>
      </c>
      <c r="M43" s="206"/>
      <c r="N43" s="207"/>
      <c r="O43" s="228" t="s">
        <v>143</v>
      </c>
      <c r="P43" s="196"/>
      <c r="Q43" s="197"/>
    </row>
    <row r="44" spans="2:17">
      <c r="B44" s="128" t="s">
        <v>105</v>
      </c>
      <c r="C44" s="270" t="s">
        <v>147</v>
      </c>
      <c r="D44" s="199"/>
      <c r="E44" s="200"/>
      <c r="F44" s="230">
        <v>9080</v>
      </c>
      <c r="G44" s="231"/>
      <c r="H44" s="232"/>
      <c r="I44" s="270" t="s">
        <v>149</v>
      </c>
      <c r="J44" s="199"/>
      <c r="K44" s="200"/>
      <c r="L44" s="263" t="s">
        <v>117</v>
      </c>
      <c r="M44" s="206"/>
      <c r="N44" s="207"/>
      <c r="O44" s="264" t="s">
        <v>148</v>
      </c>
      <c r="P44" s="196"/>
      <c r="Q44" s="197"/>
    </row>
    <row r="45" spans="2:17">
      <c r="B45" s="128" t="s">
        <v>106</v>
      </c>
      <c r="C45" s="270" t="s">
        <v>150</v>
      </c>
      <c r="D45" s="199"/>
      <c r="E45" s="200"/>
      <c r="F45" s="230">
        <v>9028</v>
      </c>
      <c r="G45" s="231"/>
      <c r="H45" s="232"/>
      <c r="I45" s="270" t="s">
        <v>153</v>
      </c>
      <c r="J45" s="199"/>
      <c r="K45" s="200"/>
      <c r="L45" s="263" t="s">
        <v>151</v>
      </c>
      <c r="M45" s="206"/>
      <c r="N45" s="207"/>
      <c r="O45" s="264" t="s">
        <v>152</v>
      </c>
      <c r="P45" s="196"/>
      <c r="Q45" s="197"/>
    </row>
    <row r="46" spans="2:17">
      <c r="B46" s="128" t="s">
        <v>107</v>
      </c>
      <c r="C46" s="265" t="s">
        <v>154</v>
      </c>
      <c r="D46" s="199"/>
      <c r="E46" s="200"/>
      <c r="F46" s="230">
        <v>9236</v>
      </c>
      <c r="G46" s="231"/>
      <c r="H46" s="232"/>
      <c r="I46" s="265" t="s">
        <v>156</v>
      </c>
      <c r="J46" s="199"/>
      <c r="K46" s="200"/>
      <c r="L46" s="266" t="s">
        <v>115</v>
      </c>
      <c r="M46" s="206"/>
      <c r="N46" s="207"/>
      <c r="O46" s="195" t="s">
        <v>155</v>
      </c>
      <c r="P46" s="196"/>
      <c r="Q46" s="197"/>
    </row>
    <row r="47" spans="2:17">
      <c r="B47" s="128" t="s">
        <v>108</v>
      </c>
      <c r="C47" s="265" t="s">
        <v>157</v>
      </c>
      <c r="D47" s="199"/>
      <c r="E47" s="200"/>
      <c r="F47" s="230">
        <v>6744</v>
      </c>
      <c r="G47" s="231"/>
      <c r="H47" s="232"/>
      <c r="I47" s="265" t="s">
        <v>158</v>
      </c>
      <c r="J47" s="199"/>
      <c r="K47" s="200"/>
      <c r="L47" s="266" t="s">
        <v>117</v>
      </c>
      <c r="M47" s="206"/>
      <c r="N47" s="207"/>
      <c r="O47" s="195" t="s">
        <v>155</v>
      </c>
      <c r="P47" s="196"/>
      <c r="Q47" s="197"/>
    </row>
    <row r="49" spans="2:17">
      <c r="B49" s="9" t="s">
        <v>222</v>
      </c>
    </row>
    <row r="51" spans="2:17">
      <c r="B51" s="214" t="s">
        <v>79</v>
      </c>
      <c r="C51" s="216" t="s">
        <v>15</v>
      </c>
      <c r="D51" s="217"/>
      <c r="E51" s="218"/>
      <c r="F51" s="216" t="s">
        <v>16</v>
      </c>
      <c r="G51" s="217"/>
      <c r="H51" s="218"/>
      <c r="I51" s="222" t="s">
        <v>17</v>
      </c>
      <c r="J51" s="223"/>
      <c r="K51" s="224"/>
      <c r="L51" s="216" t="s">
        <v>18</v>
      </c>
      <c r="M51" s="217"/>
      <c r="N51" s="218"/>
      <c r="O51" s="216" t="s">
        <v>19</v>
      </c>
      <c r="P51" s="217"/>
      <c r="Q51" s="218"/>
    </row>
    <row r="52" spans="2:17">
      <c r="B52" s="215"/>
      <c r="C52" s="219"/>
      <c r="D52" s="220"/>
      <c r="E52" s="221"/>
      <c r="F52" s="219"/>
      <c r="G52" s="220"/>
      <c r="H52" s="221"/>
      <c r="I52" s="225"/>
      <c r="J52" s="226"/>
      <c r="K52" s="227"/>
      <c r="L52" s="219"/>
      <c r="M52" s="220"/>
      <c r="N52" s="221"/>
      <c r="O52" s="219"/>
      <c r="P52" s="220"/>
      <c r="Q52" s="221"/>
    </row>
    <row r="53" spans="2:17" ht="15" customHeight="1">
      <c r="B53" s="132" t="s">
        <v>80</v>
      </c>
      <c r="C53" s="212" t="s">
        <v>161</v>
      </c>
      <c r="D53" s="199"/>
      <c r="E53" s="200"/>
      <c r="F53" s="201">
        <v>7796</v>
      </c>
      <c r="G53" s="202"/>
      <c r="H53" s="203"/>
      <c r="I53" s="212" t="s">
        <v>163</v>
      </c>
      <c r="J53" s="199"/>
      <c r="K53" s="200"/>
      <c r="L53" s="213" t="s">
        <v>48</v>
      </c>
      <c r="M53" s="206"/>
      <c r="N53" s="207"/>
      <c r="O53" s="208" t="s">
        <v>162</v>
      </c>
      <c r="P53" s="209"/>
      <c r="Q53" s="210"/>
    </row>
    <row r="54" spans="2:17" ht="15" customHeight="1">
      <c r="B54" s="132" t="s">
        <v>81</v>
      </c>
      <c r="C54" s="211" t="s">
        <v>202</v>
      </c>
      <c r="D54" s="199"/>
      <c r="E54" s="200"/>
      <c r="F54" s="201">
        <v>21604</v>
      </c>
      <c r="G54" s="202"/>
      <c r="H54" s="203"/>
      <c r="I54" s="212" t="s">
        <v>144</v>
      </c>
      <c r="J54" s="199"/>
      <c r="K54" s="200"/>
      <c r="L54" s="213" t="s">
        <v>166</v>
      </c>
      <c r="M54" s="206"/>
      <c r="N54" s="207"/>
      <c r="O54" s="208" t="s">
        <v>167</v>
      </c>
      <c r="P54" s="209"/>
      <c r="Q54" s="210"/>
    </row>
    <row r="55" spans="2:17" ht="15" customHeight="1">
      <c r="B55" s="132" t="s">
        <v>88</v>
      </c>
      <c r="C55" s="211" t="s">
        <v>203</v>
      </c>
      <c r="D55" s="199"/>
      <c r="E55" s="200"/>
      <c r="F55" s="201">
        <v>7933</v>
      </c>
      <c r="G55" s="202"/>
      <c r="H55" s="203"/>
      <c r="I55" s="212" t="s">
        <v>171</v>
      </c>
      <c r="J55" s="199"/>
      <c r="K55" s="200"/>
      <c r="L55" s="213" t="s">
        <v>115</v>
      </c>
      <c r="M55" s="206"/>
      <c r="N55" s="207"/>
      <c r="O55" s="208" t="s">
        <v>173</v>
      </c>
      <c r="P55" s="209"/>
      <c r="Q55" s="210"/>
    </row>
    <row r="56" spans="2:17" ht="15" customHeight="1">
      <c r="B56" s="132" t="s">
        <v>89</v>
      </c>
      <c r="C56" s="211" t="s">
        <v>201</v>
      </c>
      <c r="D56" s="199"/>
      <c r="E56" s="200"/>
      <c r="F56" s="201">
        <v>3718</v>
      </c>
      <c r="G56" s="202"/>
      <c r="H56" s="203"/>
      <c r="I56" s="212" t="s">
        <v>172</v>
      </c>
      <c r="J56" s="199"/>
      <c r="K56" s="200"/>
      <c r="L56" s="213" t="s">
        <v>115</v>
      </c>
      <c r="M56" s="206"/>
      <c r="N56" s="207"/>
      <c r="O56" s="208" t="s">
        <v>174</v>
      </c>
      <c r="P56" s="209"/>
      <c r="Q56" s="210"/>
    </row>
    <row r="57" spans="2:17" ht="15" customHeight="1">
      <c r="B57" s="132" t="s">
        <v>105</v>
      </c>
      <c r="C57" s="212" t="s">
        <v>176</v>
      </c>
      <c r="D57" s="199"/>
      <c r="E57" s="200"/>
      <c r="F57" s="201">
        <v>11432</v>
      </c>
      <c r="G57" s="202"/>
      <c r="H57" s="203"/>
      <c r="I57" s="212" t="s">
        <v>177</v>
      </c>
      <c r="J57" s="199"/>
      <c r="K57" s="200"/>
      <c r="L57" s="213" t="s">
        <v>47</v>
      </c>
      <c r="M57" s="206"/>
      <c r="N57" s="207"/>
      <c r="O57" s="208" t="s">
        <v>174</v>
      </c>
      <c r="P57" s="209"/>
      <c r="Q57" s="210"/>
    </row>
    <row r="58" spans="2:17">
      <c r="B58" s="132" t="s">
        <v>106</v>
      </c>
      <c r="C58" s="211" t="s">
        <v>200</v>
      </c>
      <c r="D58" s="199"/>
      <c r="E58" s="200"/>
      <c r="F58" s="201">
        <v>21241</v>
      </c>
      <c r="G58" s="202"/>
      <c r="H58" s="203"/>
      <c r="I58" s="212" t="s">
        <v>169</v>
      </c>
      <c r="J58" s="199"/>
      <c r="K58" s="200"/>
      <c r="L58" s="213" t="s">
        <v>117</v>
      </c>
      <c r="M58" s="206"/>
      <c r="N58" s="207"/>
      <c r="O58" s="208" t="s">
        <v>170</v>
      </c>
      <c r="P58" s="209"/>
      <c r="Q58" s="210"/>
    </row>
    <row r="59" spans="2:17">
      <c r="B59" s="132" t="s">
        <v>107</v>
      </c>
      <c r="C59" s="211" t="s">
        <v>199</v>
      </c>
      <c r="D59" s="199"/>
      <c r="E59" s="200"/>
      <c r="F59" s="201">
        <v>9298</v>
      </c>
      <c r="G59" s="202"/>
      <c r="H59" s="203"/>
      <c r="I59" s="212" t="s">
        <v>178</v>
      </c>
      <c r="J59" s="199"/>
      <c r="K59" s="200"/>
      <c r="L59" s="213" t="s">
        <v>179</v>
      </c>
      <c r="M59" s="206"/>
      <c r="N59" s="207"/>
      <c r="O59" s="208" t="s">
        <v>180</v>
      </c>
      <c r="P59" s="209"/>
      <c r="Q59" s="210"/>
    </row>
    <row r="60" spans="2:17">
      <c r="B60" s="133" t="s">
        <v>108</v>
      </c>
      <c r="C60" s="198" t="s">
        <v>182</v>
      </c>
      <c r="D60" s="199"/>
      <c r="E60" s="200"/>
      <c r="F60" s="201">
        <v>11047</v>
      </c>
      <c r="G60" s="202"/>
      <c r="H60" s="203"/>
      <c r="I60" s="204" t="s">
        <v>181</v>
      </c>
      <c r="J60" s="199"/>
      <c r="K60" s="200"/>
      <c r="L60" s="205" t="s">
        <v>115</v>
      </c>
      <c r="M60" s="206"/>
      <c r="N60" s="207"/>
      <c r="O60" s="208" t="s">
        <v>180</v>
      </c>
      <c r="P60" s="209"/>
      <c r="Q60" s="210"/>
    </row>
    <row r="63" spans="2:17">
      <c r="B63" s="9" t="s">
        <v>223</v>
      </c>
    </row>
    <row r="65" spans="2:17">
      <c r="B65" s="214" t="s">
        <v>79</v>
      </c>
      <c r="C65" s="216" t="s">
        <v>15</v>
      </c>
      <c r="D65" s="217"/>
      <c r="E65" s="218"/>
      <c r="F65" s="216" t="s">
        <v>16</v>
      </c>
      <c r="G65" s="217"/>
      <c r="H65" s="218"/>
      <c r="I65" s="222" t="s">
        <v>17</v>
      </c>
      <c r="J65" s="223"/>
      <c r="K65" s="224"/>
      <c r="L65" s="216" t="s">
        <v>18</v>
      </c>
      <c r="M65" s="217"/>
      <c r="N65" s="218"/>
      <c r="O65" s="216" t="s">
        <v>19</v>
      </c>
      <c r="P65" s="217"/>
      <c r="Q65" s="218"/>
    </row>
    <row r="66" spans="2:17">
      <c r="B66" s="215"/>
      <c r="C66" s="219"/>
      <c r="D66" s="220"/>
      <c r="E66" s="221"/>
      <c r="F66" s="219"/>
      <c r="G66" s="220"/>
      <c r="H66" s="221"/>
      <c r="I66" s="225"/>
      <c r="J66" s="226"/>
      <c r="K66" s="227"/>
      <c r="L66" s="219"/>
      <c r="M66" s="220"/>
      <c r="N66" s="221"/>
      <c r="O66" s="219"/>
      <c r="P66" s="220"/>
      <c r="Q66" s="221"/>
    </row>
    <row r="67" spans="2:17">
      <c r="B67" s="134" t="s">
        <v>80</v>
      </c>
      <c r="C67" s="211" t="s">
        <v>198</v>
      </c>
      <c r="D67" s="199"/>
      <c r="E67" s="200"/>
      <c r="F67" s="201">
        <v>10574</v>
      </c>
      <c r="G67" s="202"/>
      <c r="H67" s="203"/>
      <c r="I67" s="211" t="s">
        <v>196</v>
      </c>
      <c r="J67" s="199"/>
      <c r="K67" s="200"/>
      <c r="L67" s="205" t="s">
        <v>115</v>
      </c>
      <c r="M67" s="206"/>
      <c r="N67" s="207"/>
      <c r="O67" s="274" t="s">
        <v>197</v>
      </c>
      <c r="P67" s="209"/>
      <c r="Q67" s="210"/>
    </row>
    <row r="68" spans="2:17">
      <c r="B68" s="135" t="s">
        <v>81</v>
      </c>
      <c r="C68" s="271" t="s">
        <v>205</v>
      </c>
      <c r="D68" s="199"/>
      <c r="E68" s="200"/>
      <c r="F68" s="201">
        <v>10249</v>
      </c>
      <c r="G68" s="202"/>
      <c r="H68" s="203"/>
      <c r="I68" s="271" t="s">
        <v>196</v>
      </c>
      <c r="J68" s="199"/>
      <c r="K68" s="200"/>
      <c r="L68" s="272" t="s">
        <v>117</v>
      </c>
      <c r="M68" s="206"/>
      <c r="N68" s="207"/>
      <c r="O68" s="273" t="s">
        <v>206</v>
      </c>
      <c r="P68" s="209"/>
      <c r="Q68" s="210"/>
    </row>
  </sheetData>
  <sheetProtection algorithmName="SHA-512" hashValue="MgtodKrNsAreON1v7c9Oo8/oX/tvq3xUxxAwGPSMmdzDE4V6sPyyrm1iMfMZ1gvqicEOmmxRMVnpaOPbhHmqJg==" saltValue="kDSN27OWTE2xnNCKjMCK7Q==" spinCount="100000" sheet="1" objects="1" scenarios="1" formatCells="0" formatColumns="0" formatRows="0" insertColumns="0" insertRows="0" insertHyperlinks="0" deleteColumns="0" deleteRows="0" sort="0" autoFilter="0" pivotTables="0"/>
  <mergeCells count="211">
    <mergeCell ref="C68:E68"/>
    <mergeCell ref="F68:H68"/>
    <mergeCell ref="I68:K68"/>
    <mergeCell ref="L68:N68"/>
    <mergeCell ref="O68:Q68"/>
    <mergeCell ref="O57:Q57"/>
    <mergeCell ref="C58:E58"/>
    <mergeCell ref="F58:H58"/>
    <mergeCell ref="I58:K58"/>
    <mergeCell ref="L58:N58"/>
    <mergeCell ref="O58:Q58"/>
    <mergeCell ref="C67:E67"/>
    <mergeCell ref="F67:H67"/>
    <mergeCell ref="I67:K67"/>
    <mergeCell ref="L67:N67"/>
    <mergeCell ref="O67:Q67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</mergeCells>
  <phoneticPr fontId="50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2024-06-03T13:42:37Z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